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nvestice2\Documents\MŠ Habrmanova\Projektová dokumentace\Projektová dokumentace pro zadání stavby\04 MŠ Habrmanova výkazy výměr\"/>
    </mc:Choice>
  </mc:AlternateContent>
  <bookViews>
    <workbookView xWindow="0" yWindow="0" windowWidth="28800" windowHeight="11835" activeTab="2"/>
  </bookViews>
  <sheets>
    <sheet name="Rekapitulace stavby" sheetId="1" r:id="rId1"/>
    <sheet name="VON - Vedlejší a ostatní ..." sheetId="2" r:id="rId2"/>
    <sheet name="D.1.1 - Architektonicko-s..." sheetId="3" r:id="rId3"/>
  </sheets>
  <definedNames>
    <definedName name="_xlnm._FilterDatabase" localSheetId="2" hidden="1">'D.1.1 - Architektonicko-s...'!$C$102:$K$664</definedName>
    <definedName name="_xlnm._FilterDatabase" localSheetId="1" hidden="1">'VON - Vedlejší a ostatní ...'!$C$85:$K$113</definedName>
    <definedName name="_xlnm.Print_Titles" localSheetId="2">'D.1.1 - Architektonicko-s...'!$102:$102</definedName>
    <definedName name="_xlnm.Print_Titles" localSheetId="0">'Rekapitulace stavby'!$52:$52</definedName>
    <definedName name="_xlnm.Print_Titles" localSheetId="1">'VON - Vedlejší a ostatní ...'!$85:$85</definedName>
    <definedName name="_xlnm.Print_Area" localSheetId="2">'D.1.1 - Architektonicko-s...'!$C$4:$J$39,'D.1.1 - Architektonicko-s...'!$C$45:$J$84,'D.1.1 - Architektonicko-s...'!$C$90:$K$664</definedName>
    <definedName name="_xlnm.Print_Area" localSheetId="0">'Rekapitulace stavby'!$D$4:$AO$36,'Rekapitulace stavby'!$C$42:$AQ$57</definedName>
    <definedName name="_xlnm.Print_Area" localSheetId="1">'VON - Vedlejší a ostatní ...'!$C$4:$J$39,'VON - Vedlejší a ostatní ...'!$C$45:$J$67,'VON - Vedlejší a ostatní ...'!$C$73:$K$113</definedName>
  </definedNames>
  <calcPr calcId="152511"/>
</workbook>
</file>

<file path=xl/calcChain.xml><?xml version="1.0" encoding="utf-8"?>
<calcChain xmlns="http://schemas.openxmlformats.org/spreadsheetml/2006/main">
  <c r="J37" i="3" l="1"/>
  <c r="J36" i="3"/>
  <c r="AY56" i="1"/>
  <c r="J35" i="3"/>
  <c r="AX56" i="1" s="1"/>
  <c r="BI661" i="3"/>
  <c r="BH661" i="3"/>
  <c r="BG661" i="3"/>
  <c r="BF661" i="3"/>
  <c r="T661" i="3"/>
  <c r="R661" i="3"/>
  <c r="P661" i="3"/>
  <c r="BK661" i="3"/>
  <c r="J661" i="3"/>
  <c r="BE661" i="3" s="1"/>
  <c r="BI657" i="3"/>
  <c r="BH657" i="3"/>
  <c r="BG657" i="3"/>
  <c r="BF657" i="3"/>
  <c r="T657" i="3"/>
  <c r="R657" i="3"/>
  <c r="P657" i="3"/>
  <c r="BK657" i="3"/>
  <c r="J657" i="3"/>
  <c r="BE657" i="3"/>
  <c r="BI651" i="3"/>
  <c r="BH651" i="3"/>
  <c r="BG651" i="3"/>
  <c r="BF651" i="3"/>
  <c r="T651" i="3"/>
  <c r="R651" i="3"/>
  <c r="P651" i="3"/>
  <c r="BK651" i="3"/>
  <c r="J651" i="3"/>
  <c r="BE651" i="3" s="1"/>
  <c r="BI647" i="3"/>
  <c r="BH647" i="3"/>
  <c r="BG647" i="3"/>
  <c r="BF647" i="3"/>
  <c r="T647" i="3"/>
  <c r="R647" i="3"/>
  <c r="P647" i="3"/>
  <c r="BK647" i="3"/>
  <c r="J647" i="3"/>
  <c r="BE647" i="3"/>
  <c r="BI643" i="3"/>
  <c r="BH643" i="3"/>
  <c r="BG643" i="3"/>
  <c r="BF643" i="3"/>
  <c r="T643" i="3"/>
  <c r="R643" i="3"/>
  <c r="P643" i="3"/>
  <c r="BK643" i="3"/>
  <c r="J643" i="3"/>
  <c r="BE643" i="3"/>
  <c r="BI639" i="3"/>
  <c r="BH639" i="3"/>
  <c r="BG639" i="3"/>
  <c r="BF639" i="3"/>
  <c r="T639" i="3"/>
  <c r="R639" i="3"/>
  <c r="P639" i="3"/>
  <c r="BK639" i="3"/>
  <c r="J639" i="3"/>
  <c r="BE639" i="3"/>
  <c r="BI635" i="3"/>
  <c r="BH635" i="3"/>
  <c r="BG635" i="3"/>
  <c r="BF635" i="3"/>
  <c r="T635" i="3"/>
  <c r="R635" i="3"/>
  <c r="P635" i="3"/>
  <c r="BK635" i="3"/>
  <c r="J635" i="3"/>
  <c r="BE635" i="3"/>
  <c r="BI631" i="3"/>
  <c r="BH631" i="3"/>
  <c r="BG631" i="3"/>
  <c r="BF631" i="3"/>
  <c r="T631" i="3"/>
  <c r="R631" i="3"/>
  <c r="P631" i="3"/>
  <c r="BK631" i="3"/>
  <c r="J631" i="3"/>
  <c r="BE631" i="3"/>
  <c r="BI627" i="3"/>
  <c r="BH627" i="3"/>
  <c r="BG627" i="3"/>
  <c r="BF627" i="3"/>
  <c r="T627" i="3"/>
  <c r="R627" i="3"/>
  <c r="P627" i="3"/>
  <c r="BK627" i="3"/>
  <c r="J627" i="3"/>
  <c r="BE627" i="3"/>
  <c r="BI623" i="3"/>
  <c r="BH623" i="3"/>
  <c r="BG623" i="3"/>
  <c r="BF623" i="3"/>
  <c r="T623" i="3"/>
  <c r="R623" i="3"/>
  <c r="P623" i="3"/>
  <c r="BK623" i="3"/>
  <c r="J623" i="3"/>
  <c r="BE623" i="3"/>
  <c r="BI619" i="3"/>
  <c r="BH619" i="3"/>
  <c r="BG619" i="3"/>
  <c r="BF619" i="3"/>
  <c r="T619" i="3"/>
  <c r="R619" i="3"/>
  <c r="P619" i="3"/>
  <c r="BK619" i="3"/>
  <c r="J619" i="3"/>
  <c r="BE619" i="3"/>
  <c r="BI615" i="3"/>
  <c r="BH615" i="3"/>
  <c r="BG615" i="3"/>
  <c r="BF615" i="3"/>
  <c r="T615" i="3"/>
  <c r="T614" i="3"/>
  <c r="R615" i="3"/>
  <c r="R614" i="3"/>
  <c r="P615" i="3"/>
  <c r="P614" i="3"/>
  <c r="BK615" i="3"/>
  <c r="BK614" i="3"/>
  <c r="J614" i="3" s="1"/>
  <c r="J83" i="3" s="1"/>
  <c r="J615" i="3"/>
  <c r="BE615" i="3" s="1"/>
  <c r="BI612" i="3"/>
  <c r="BH612" i="3"/>
  <c r="BG612" i="3"/>
  <c r="BF612" i="3"/>
  <c r="T612" i="3"/>
  <c r="R612" i="3"/>
  <c r="P612" i="3"/>
  <c r="BK612" i="3"/>
  <c r="J612" i="3"/>
  <c r="BE612" i="3"/>
  <c r="BI610" i="3"/>
  <c r="BH610" i="3"/>
  <c r="BG610" i="3"/>
  <c r="BF610" i="3"/>
  <c r="T610" i="3"/>
  <c r="R610" i="3"/>
  <c r="P610" i="3"/>
  <c r="BK610" i="3"/>
  <c r="J610" i="3"/>
  <c r="BE610" i="3"/>
  <c r="BI608" i="3"/>
  <c r="BH608" i="3"/>
  <c r="BG608" i="3"/>
  <c r="BF608" i="3"/>
  <c r="T608" i="3"/>
  <c r="R608" i="3"/>
  <c r="P608" i="3"/>
  <c r="BK608" i="3"/>
  <c r="J608" i="3"/>
  <c r="BE608" i="3"/>
  <c r="BI606" i="3"/>
  <c r="BH606" i="3"/>
  <c r="BG606" i="3"/>
  <c r="BF606" i="3"/>
  <c r="T606" i="3"/>
  <c r="R606" i="3"/>
  <c r="P606" i="3"/>
  <c r="BK606" i="3"/>
  <c r="J606" i="3"/>
  <c r="BE606" i="3"/>
  <c r="BI604" i="3"/>
  <c r="BH604" i="3"/>
  <c r="BG604" i="3"/>
  <c r="BF604" i="3"/>
  <c r="T604" i="3"/>
  <c r="R604" i="3"/>
  <c r="P604" i="3"/>
  <c r="BK604" i="3"/>
  <c r="J604" i="3"/>
  <c r="BE604" i="3"/>
  <c r="BI602" i="3"/>
  <c r="BH602" i="3"/>
  <c r="BG602" i="3"/>
  <c r="BF602" i="3"/>
  <c r="T602" i="3"/>
  <c r="R602" i="3"/>
  <c r="P602" i="3"/>
  <c r="BK602" i="3"/>
  <c r="J602" i="3"/>
  <c r="BE602" i="3"/>
  <c r="BI600" i="3"/>
  <c r="BH600" i="3"/>
  <c r="BG600" i="3"/>
  <c r="BF600" i="3"/>
  <c r="T600" i="3"/>
  <c r="R600" i="3"/>
  <c r="P600" i="3"/>
  <c r="BK600" i="3"/>
  <c r="J600" i="3"/>
  <c r="BE600" i="3"/>
  <c r="BI599" i="3"/>
  <c r="BH599" i="3"/>
  <c r="BG599" i="3"/>
  <c r="BF599" i="3"/>
  <c r="T599" i="3"/>
  <c r="R599" i="3"/>
  <c r="P599" i="3"/>
  <c r="BK599" i="3"/>
  <c r="J599" i="3"/>
  <c r="BE599" i="3"/>
  <c r="BI597" i="3"/>
  <c r="BH597" i="3"/>
  <c r="BG597" i="3"/>
  <c r="BF597" i="3"/>
  <c r="T597" i="3"/>
  <c r="T596" i="3"/>
  <c r="T595" i="3" s="1"/>
  <c r="R597" i="3"/>
  <c r="R596" i="3" s="1"/>
  <c r="R595" i="3" s="1"/>
  <c r="P597" i="3"/>
  <c r="P596" i="3"/>
  <c r="P595" i="3" s="1"/>
  <c r="BK597" i="3"/>
  <c r="BK596" i="3" s="1"/>
  <c r="J597" i="3"/>
  <c r="BE597" i="3"/>
  <c r="BI592" i="3"/>
  <c r="BH592" i="3"/>
  <c r="BG592" i="3"/>
  <c r="BF592" i="3"/>
  <c r="T592" i="3"/>
  <c r="T591" i="3"/>
  <c r="R592" i="3"/>
  <c r="R591" i="3"/>
  <c r="P592" i="3"/>
  <c r="P591" i="3"/>
  <c r="BK592" i="3"/>
  <c r="BK591" i="3"/>
  <c r="J591" i="3" s="1"/>
  <c r="J80" i="3" s="1"/>
  <c r="J592" i="3"/>
  <c r="BE592" i="3" s="1"/>
  <c r="BI586" i="3"/>
  <c r="BH586" i="3"/>
  <c r="BG586" i="3"/>
  <c r="BF586" i="3"/>
  <c r="T586" i="3"/>
  <c r="T585" i="3"/>
  <c r="T584" i="3" s="1"/>
  <c r="R586" i="3"/>
  <c r="R585" i="3" s="1"/>
  <c r="R584" i="3" s="1"/>
  <c r="P586" i="3"/>
  <c r="P585" i="3"/>
  <c r="P584" i="3" s="1"/>
  <c r="BK586" i="3"/>
  <c r="BK585" i="3" s="1"/>
  <c r="J586" i="3"/>
  <c r="BE586" i="3"/>
  <c r="BI583" i="3"/>
  <c r="BH583" i="3"/>
  <c r="BG583" i="3"/>
  <c r="BF583" i="3"/>
  <c r="T583" i="3"/>
  <c r="R583" i="3"/>
  <c r="P583" i="3"/>
  <c r="BK583" i="3"/>
  <c r="J583" i="3"/>
  <c r="BE583" i="3"/>
  <c r="BI582" i="3"/>
  <c r="BH582" i="3"/>
  <c r="BG582" i="3"/>
  <c r="BF582" i="3"/>
  <c r="T582" i="3"/>
  <c r="R582" i="3"/>
  <c r="P582" i="3"/>
  <c r="BK582" i="3"/>
  <c r="J582" i="3"/>
  <c r="BE582" i="3"/>
  <c r="BI581" i="3"/>
  <c r="BH581" i="3"/>
  <c r="BG581" i="3"/>
  <c r="BF581" i="3"/>
  <c r="T581" i="3"/>
  <c r="R581" i="3"/>
  <c r="P581" i="3"/>
  <c r="BK581" i="3"/>
  <c r="J581" i="3"/>
  <c r="BE581" i="3"/>
  <c r="BI576" i="3"/>
  <c r="BH576" i="3"/>
  <c r="BG576" i="3"/>
  <c r="BF576" i="3"/>
  <c r="T576" i="3"/>
  <c r="T575" i="3"/>
  <c r="R576" i="3"/>
  <c r="R575" i="3"/>
  <c r="P576" i="3"/>
  <c r="P575" i="3"/>
  <c r="BK576" i="3"/>
  <c r="BK575" i="3"/>
  <c r="J575" i="3" s="1"/>
  <c r="J77" i="3" s="1"/>
  <c r="J576" i="3"/>
  <c r="BE576" i="3" s="1"/>
  <c r="BI573" i="3"/>
  <c r="BH573" i="3"/>
  <c r="BG573" i="3"/>
  <c r="BF573" i="3"/>
  <c r="T573" i="3"/>
  <c r="R573" i="3"/>
  <c r="P573" i="3"/>
  <c r="BK573" i="3"/>
  <c r="J573" i="3"/>
  <c r="BE573" i="3"/>
  <c r="BI572" i="3"/>
  <c r="BH572" i="3"/>
  <c r="BG572" i="3"/>
  <c r="BF572" i="3"/>
  <c r="T572" i="3"/>
  <c r="R572" i="3"/>
  <c r="P572" i="3"/>
  <c r="BK572" i="3"/>
  <c r="J572" i="3"/>
  <c r="BE572" i="3"/>
  <c r="BI571" i="3"/>
  <c r="BH571" i="3"/>
  <c r="BG571" i="3"/>
  <c r="BF571" i="3"/>
  <c r="T571" i="3"/>
  <c r="R571" i="3"/>
  <c r="P571" i="3"/>
  <c r="BK571" i="3"/>
  <c r="J571" i="3"/>
  <c r="BE571" i="3"/>
  <c r="BI570" i="3"/>
  <c r="BH570" i="3"/>
  <c r="BG570" i="3"/>
  <c r="BF570" i="3"/>
  <c r="T570" i="3"/>
  <c r="R570" i="3"/>
  <c r="P570" i="3"/>
  <c r="BK570" i="3"/>
  <c r="J570" i="3"/>
  <c r="BE570" i="3"/>
  <c r="BI567" i="3"/>
  <c r="BH567" i="3"/>
  <c r="BG567" i="3"/>
  <c r="BF567" i="3"/>
  <c r="T567" i="3"/>
  <c r="T566" i="3"/>
  <c r="R567" i="3"/>
  <c r="R566" i="3"/>
  <c r="P567" i="3"/>
  <c r="P566" i="3"/>
  <c r="BK567" i="3"/>
  <c r="BK566" i="3"/>
  <c r="J566" i="3" s="1"/>
  <c r="J76" i="3" s="1"/>
  <c r="J567" i="3"/>
  <c r="BE567" i="3" s="1"/>
  <c r="BI565" i="3"/>
  <c r="BH565" i="3"/>
  <c r="BG565" i="3"/>
  <c r="BF565" i="3"/>
  <c r="T565" i="3"/>
  <c r="R565" i="3"/>
  <c r="P565" i="3"/>
  <c r="BK565" i="3"/>
  <c r="J565" i="3"/>
  <c r="BE565" i="3"/>
  <c r="BI561" i="3"/>
  <c r="BH561" i="3"/>
  <c r="BG561" i="3"/>
  <c r="BF561" i="3"/>
  <c r="T561" i="3"/>
  <c r="R561" i="3"/>
  <c r="P561" i="3"/>
  <c r="BK561" i="3"/>
  <c r="J561" i="3"/>
  <c r="BE561" i="3"/>
  <c r="BI558" i="3"/>
  <c r="BH558" i="3"/>
  <c r="BG558" i="3"/>
  <c r="BF558" i="3"/>
  <c r="T558" i="3"/>
  <c r="R558" i="3"/>
  <c r="P558" i="3"/>
  <c r="BK558" i="3"/>
  <c r="J558" i="3"/>
  <c r="BE558" i="3"/>
  <c r="BI556" i="3"/>
  <c r="BH556" i="3"/>
  <c r="BG556" i="3"/>
  <c r="BF556" i="3"/>
  <c r="T556" i="3"/>
  <c r="T555" i="3"/>
  <c r="R556" i="3"/>
  <c r="R555" i="3"/>
  <c r="P556" i="3"/>
  <c r="P555" i="3"/>
  <c r="BK556" i="3"/>
  <c r="BK555" i="3"/>
  <c r="J555" i="3" s="1"/>
  <c r="J75" i="3" s="1"/>
  <c r="J556" i="3"/>
  <c r="BE556" i="3" s="1"/>
  <c r="BI554" i="3"/>
  <c r="BH554" i="3"/>
  <c r="BG554" i="3"/>
  <c r="BF554" i="3"/>
  <c r="T554" i="3"/>
  <c r="R554" i="3"/>
  <c r="P554" i="3"/>
  <c r="BK554" i="3"/>
  <c r="J554" i="3"/>
  <c r="BE554" i="3"/>
  <c r="BI547" i="3"/>
  <c r="BH547" i="3"/>
  <c r="BG547" i="3"/>
  <c r="BF547" i="3"/>
  <c r="T547" i="3"/>
  <c r="R547" i="3"/>
  <c r="P547" i="3"/>
  <c r="BK547" i="3"/>
  <c r="J547" i="3"/>
  <c r="BE547" i="3"/>
  <c r="BI543" i="3"/>
  <c r="BH543" i="3"/>
  <c r="BG543" i="3"/>
  <c r="BF543" i="3"/>
  <c r="T543" i="3"/>
  <c r="R543" i="3"/>
  <c r="P543" i="3"/>
  <c r="BK543" i="3"/>
  <c r="J543" i="3"/>
  <c r="BE543" i="3"/>
  <c r="BI541" i="3"/>
  <c r="BH541" i="3"/>
  <c r="BG541" i="3"/>
  <c r="BF541" i="3"/>
  <c r="T541" i="3"/>
  <c r="R541" i="3"/>
  <c r="P541" i="3"/>
  <c r="BK541" i="3"/>
  <c r="J541" i="3"/>
  <c r="BE541" i="3"/>
  <c r="BI539" i="3"/>
  <c r="BH539" i="3"/>
  <c r="BG539" i="3"/>
  <c r="BF539" i="3"/>
  <c r="T539" i="3"/>
  <c r="R539" i="3"/>
  <c r="P539" i="3"/>
  <c r="BK539" i="3"/>
  <c r="J539" i="3"/>
  <c r="BE539" i="3"/>
  <c r="BI537" i="3"/>
  <c r="BH537" i="3"/>
  <c r="BG537" i="3"/>
  <c r="BF537" i="3"/>
  <c r="T537" i="3"/>
  <c r="R537" i="3"/>
  <c r="P537" i="3"/>
  <c r="BK537" i="3"/>
  <c r="J537" i="3"/>
  <c r="BE537" i="3"/>
  <c r="BI535" i="3"/>
  <c r="BH535" i="3"/>
  <c r="BG535" i="3"/>
  <c r="BF535" i="3"/>
  <c r="T535" i="3"/>
  <c r="R535" i="3"/>
  <c r="P535" i="3"/>
  <c r="BK535" i="3"/>
  <c r="J535" i="3"/>
  <c r="BE535" i="3"/>
  <c r="BI533" i="3"/>
  <c r="BH533" i="3"/>
  <c r="BG533" i="3"/>
  <c r="BF533" i="3"/>
  <c r="T533" i="3"/>
  <c r="R533" i="3"/>
  <c r="P533" i="3"/>
  <c r="BK533" i="3"/>
  <c r="J533" i="3"/>
  <c r="BE533" i="3"/>
  <c r="BI531" i="3"/>
  <c r="BH531" i="3"/>
  <c r="BG531" i="3"/>
  <c r="BF531" i="3"/>
  <c r="T531" i="3"/>
  <c r="R531" i="3"/>
  <c r="P531" i="3"/>
  <c r="BK531" i="3"/>
  <c r="J531" i="3"/>
  <c r="BE531" i="3"/>
  <c r="BI529" i="3"/>
  <c r="BH529" i="3"/>
  <c r="BG529" i="3"/>
  <c r="BF529" i="3"/>
  <c r="T529" i="3"/>
  <c r="R529" i="3"/>
  <c r="P529" i="3"/>
  <c r="BK529" i="3"/>
  <c r="J529" i="3"/>
  <c r="BE529" i="3"/>
  <c r="BI527" i="3"/>
  <c r="BH527" i="3"/>
  <c r="BG527" i="3"/>
  <c r="BF527" i="3"/>
  <c r="T527" i="3"/>
  <c r="R527" i="3"/>
  <c r="P527" i="3"/>
  <c r="BK527" i="3"/>
  <c r="J527" i="3"/>
  <c r="BE527" i="3"/>
  <c r="BI525" i="3"/>
  <c r="BH525" i="3"/>
  <c r="BG525" i="3"/>
  <c r="BF525" i="3"/>
  <c r="T525" i="3"/>
  <c r="R525" i="3"/>
  <c r="P525" i="3"/>
  <c r="BK525" i="3"/>
  <c r="J525" i="3"/>
  <c r="BE525" i="3"/>
  <c r="BI523" i="3"/>
  <c r="BH523" i="3"/>
  <c r="BG523" i="3"/>
  <c r="BF523" i="3"/>
  <c r="T523" i="3"/>
  <c r="R523" i="3"/>
  <c r="P523" i="3"/>
  <c r="BK523" i="3"/>
  <c r="J523" i="3"/>
  <c r="BE523" i="3"/>
  <c r="BI521" i="3"/>
  <c r="BH521" i="3"/>
  <c r="BG521" i="3"/>
  <c r="BF521" i="3"/>
  <c r="T521" i="3"/>
  <c r="R521" i="3"/>
  <c r="P521" i="3"/>
  <c r="BK521" i="3"/>
  <c r="J521" i="3"/>
  <c r="BE521" i="3"/>
  <c r="BI519" i="3"/>
  <c r="BH519" i="3"/>
  <c r="BG519" i="3"/>
  <c r="BF519" i="3"/>
  <c r="T519" i="3"/>
  <c r="R519" i="3"/>
  <c r="P519" i="3"/>
  <c r="BK519" i="3"/>
  <c r="J519" i="3"/>
  <c r="BE519" i="3"/>
  <c r="BI517" i="3"/>
  <c r="BH517" i="3"/>
  <c r="BG517" i="3"/>
  <c r="BF517" i="3"/>
  <c r="T517" i="3"/>
  <c r="R517" i="3"/>
  <c r="P517" i="3"/>
  <c r="BK517" i="3"/>
  <c r="J517" i="3"/>
  <c r="BE517" i="3"/>
  <c r="BI515" i="3"/>
  <c r="BH515" i="3"/>
  <c r="BG515" i="3"/>
  <c r="BF515" i="3"/>
  <c r="T515" i="3"/>
  <c r="R515" i="3"/>
  <c r="P515" i="3"/>
  <c r="BK515" i="3"/>
  <c r="J515" i="3"/>
  <c r="BE515" i="3"/>
  <c r="BI513" i="3"/>
  <c r="BH513" i="3"/>
  <c r="BG513" i="3"/>
  <c r="BF513" i="3"/>
  <c r="T513" i="3"/>
  <c r="R513" i="3"/>
  <c r="P513" i="3"/>
  <c r="BK513" i="3"/>
  <c r="J513" i="3"/>
  <c r="BE513" i="3"/>
  <c r="BI511" i="3"/>
  <c r="BH511" i="3"/>
  <c r="BG511" i="3"/>
  <c r="BF511" i="3"/>
  <c r="T511" i="3"/>
  <c r="R511" i="3"/>
  <c r="P511" i="3"/>
  <c r="BK511" i="3"/>
  <c r="J511" i="3"/>
  <c r="BE511" i="3"/>
  <c r="BI509" i="3"/>
  <c r="BH509" i="3"/>
  <c r="BG509" i="3"/>
  <c r="BF509" i="3"/>
  <c r="T509" i="3"/>
  <c r="R509" i="3"/>
  <c r="P509" i="3"/>
  <c r="BK509" i="3"/>
  <c r="J509" i="3"/>
  <c r="BE509" i="3"/>
  <c r="BI507" i="3"/>
  <c r="BH507" i="3"/>
  <c r="BG507" i="3"/>
  <c r="BF507" i="3"/>
  <c r="T507" i="3"/>
  <c r="R507" i="3"/>
  <c r="P507" i="3"/>
  <c r="BK507" i="3"/>
  <c r="J507" i="3"/>
  <c r="BE507" i="3"/>
  <c r="BI506" i="3"/>
  <c r="BH506" i="3"/>
  <c r="BG506" i="3"/>
  <c r="BF506" i="3"/>
  <c r="T506" i="3"/>
  <c r="R506" i="3"/>
  <c r="P506" i="3"/>
  <c r="BK506" i="3"/>
  <c r="J506" i="3"/>
  <c r="BE506" i="3"/>
  <c r="BI505" i="3"/>
  <c r="BH505" i="3"/>
  <c r="BG505" i="3"/>
  <c r="BF505" i="3"/>
  <c r="T505" i="3"/>
  <c r="R505" i="3"/>
  <c r="P505" i="3"/>
  <c r="BK505" i="3"/>
  <c r="J505" i="3"/>
  <c r="BE505" i="3"/>
  <c r="BI504" i="3"/>
  <c r="BH504" i="3"/>
  <c r="BG504" i="3"/>
  <c r="BF504" i="3"/>
  <c r="T504" i="3"/>
  <c r="R504" i="3"/>
  <c r="P504" i="3"/>
  <c r="BK504" i="3"/>
  <c r="J504" i="3"/>
  <c r="BE504" i="3"/>
  <c r="BI503" i="3"/>
  <c r="BH503" i="3"/>
  <c r="BG503" i="3"/>
  <c r="BF503" i="3"/>
  <c r="T503" i="3"/>
  <c r="R503" i="3"/>
  <c r="P503" i="3"/>
  <c r="BK503" i="3"/>
  <c r="J503" i="3"/>
  <c r="BE503" i="3"/>
  <c r="BI501" i="3"/>
  <c r="BH501" i="3"/>
  <c r="BG501" i="3"/>
  <c r="BF501" i="3"/>
  <c r="T501" i="3"/>
  <c r="R501" i="3"/>
  <c r="P501" i="3"/>
  <c r="BK501" i="3"/>
  <c r="J501" i="3"/>
  <c r="BE501" i="3"/>
  <c r="BI498" i="3"/>
  <c r="BH498" i="3"/>
  <c r="BG498" i="3"/>
  <c r="BF498" i="3"/>
  <c r="T498" i="3"/>
  <c r="R498" i="3"/>
  <c r="P498" i="3"/>
  <c r="BK498" i="3"/>
  <c r="J498" i="3"/>
  <c r="BE498" i="3"/>
  <c r="BI495" i="3"/>
  <c r="BH495" i="3"/>
  <c r="BG495" i="3"/>
  <c r="BF495" i="3"/>
  <c r="T495" i="3"/>
  <c r="R495" i="3"/>
  <c r="P495" i="3"/>
  <c r="BK495" i="3"/>
  <c r="J495" i="3"/>
  <c r="BE495" i="3"/>
  <c r="BI492" i="3"/>
  <c r="BH492" i="3"/>
  <c r="BG492" i="3"/>
  <c r="BF492" i="3"/>
  <c r="T492" i="3"/>
  <c r="R492" i="3"/>
  <c r="P492" i="3"/>
  <c r="BK492" i="3"/>
  <c r="J492" i="3"/>
  <c r="BE492" i="3"/>
  <c r="BI489" i="3"/>
  <c r="BH489" i="3"/>
  <c r="BG489" i="3"/>
  <c r="BF489" i="3"/>
  <c r="T489" i="3"/>
  <c r="T488" i="3"/>
  <c r="R489" i="3"/>
  <c r="R488" i="3"/>
  <c r="P489" i="3"/>
  <c r="P488" i="3"/>
  <c r="BK489" i="3"/>
  <c r="BK488" i="3"/>
  <c r="J488" i="3" s="1"/>
  <c r="J74" i="3" s="1"/>
  <c r="J489" i="3"/>
  <c r="BE489" i="3" s="1"/>
  <c r="BI487" i="3"/>
  <c r="BH487" i="3"/>
  <c r="BG487" i="3"/>
  <c r="BF487" i="3"/>
  <c r="T487" i="3"/>
  <c r="R487" i="3"/>
  <c r="P487" i="3"/>
  <c r="BK487" i="3"/>
  <c r="J487" i="3"/>
  <c r="BE487" i="3"/>
  <c r="BI485" i="3"/>
  <c r="BH485" i="3"/>
  <c r="BG485" i="3"/>
  <c r="BF485" i="3"/>
  <c r="T485" i="3"/>
  <c r="R485" i="3"/>
  <c r="P485" i="3"/>
  <c r="BK485" i="3"/>
  <c r="J485" i="3"/>
  <c r="BE485" i="3"/>
  <c r="BI483" i="3"/>
  <c r="BH483" i="3"/>
  <c r="BG483" i="3"/>
  <c r="BF483" i="3"/>
  <c r="T483" i="3"/>
  <c r="R483" i="3"/>
  <c r="P483" i="3"/>
  <c r="BK483" i="3"/>
  <c r="J483" i="3"/>
  <c r="BE483" i="3"/>
  <c r="BI481" i="3"/>
  <c r="BH481" i="3"/>
  <c r="BG481" i="3"/>
  <c r="BF481" i="3"/>
  <c r="T481" i="3"/>
  <c r="R481" i="3"/>
  <c r="P481" i="3"/>
  <c r="BK481" i="3"/>
  <c r="J481" i="3"/>
  <c r="BE481" i="3"/>
  <c r="BI479" i="3"/>
  <c r="BH479" i="3"/>
  <c r="BG479" i="3"/>
  <c r="BF479" i="3"/>
  <c r="T479" i="3"/>
  <c r="R479" i="3"/>
  <c r="P479" i="3"/>
  <c r="BK479" i="3"/>
  <c r="J479" i="3"/>
  <c r="BE479" i="3"/>
  <c r="BI477" i="3"/>
  <c r="BH477" i="3"/>
  <c r="BG477" i="3"/>
  <c r="BF477" i="3"/>
  <c r="T477" i="3"/>
  <c r="R477" i="3"/>
  <c r="P477" i="3"/>
  <c r="BK477" i="3"/>
  <c r="J477" i="3"/>
  <c r="BE477" i="3"/>
  <c r="BI475" i="3"/>
  <c r="BH475" i="3"/>
  <c r="BG475" i="3"/>
  <c r="BF475" i="3"/>
  <c r="T475" i="3"/>
  <c r="R475" i="3"/>
  <c r="P475" i="3"/>
  <c r="BK475" i="3"/>
  <c r="J475" i="3"/>
  <c r="BE475" i="3"/>
  <c r="BI473" i="3"/>
  <c r="BH473" i="3"/>
  <c r="BG473" i="3"/>
  <c r="BF473" i="3"/>
  <c r="T473" i="3"/>
  <c r="R473" i="3"/>
  <c r="P473" i="3"/>
  <c r="BK473" i="3"/>
  <c r="J473" i="3"/>
  <c r="BE473" i="3"/>
  <c r="BI471" i="3"/>
  <c r="BH471" i="3"/>
  <c r="BG471" i="3"/>
  <c r="BF471" i="3"/>
  <c r="T471" i="3"/>
  <c r="R471" i="3"/>
  <c r="P471" i="3"/>
  <c r="BK471" i="3"/>
  <c r="J471" i="3"/>
  <c r="BE471" i="3"/>
  <c r="BI469" i="3"/>
  <c r="BH469" i="3"/>
  <c r="BG469" i="3"/>
  <c r="BF469" i="3"/>
  <c r="T469" i="3"/>
  <c r="R469" i="3"/>
  <c r="P469" i="3"/>
  <c r="BK469" i="3"/>
  <c r="J469" i="3"/>
  <c r="BE469" i="3"/>
  <c r="BI467" i="3"/>
  <c r="BH467" i="3"/>
  <c r="BG467" i="3"/>
  <c r="BF467" i="3"/>
  <c r="T467" i="3"/>
  <c r="R467" i="3"/>
  <c r="P467" i="3"/>
  <c r="BK467" i="3"/>
  <c r="J467" i="3"/>
  <c r="BE467" i="3"/>
  <c r="BI465" i="3"/>
  <c r="BH465" i="3"/>
  <c r="BG465" i="3"/>
  <c r="BF465" i="3"/>
  <c r="T465" i="3"/>
  <c r="R465" i="3"/>
  <c r="P465" i="3"/>
  <c r="BK465" i="3"/>
  <c r="J465" i="3"/>
  <c r="BE465" i="3"/>
  <c r="BI463" i="3"/>
  <c r="BH463" i="3"/>
  <c r="BG463" i="3"/>
  <c r="BF463" i="3"/>
  <c r="T463" i="3"/>
  <c r="R463" i="3"/>
  <c r="P463" i="3"/>
  <c r="BK463" i="3"/>
  <c r="J463" i="3"/>
  <c r="BE463" i="3"/>
  <c r="BI461" i="3"/>
  <c r="BH461" i="3"/>
  <c r="BG461" i="3"/>
  <c r="BF461" i="3"/>
  <c r="T461" i="3"/>
  <c r="R461" i="3"/>
  <c r="P461" i="3"/>
  <c r="BK461" i="3"/>
  <c r="J461" i="3"/>
  <c r="BE461" i="3"/>
  <c r="BI459" i="3"/>
  <c r="BH459" i="3"/>
  <c r="BG459" i="3"/>
  <c r="BF459" i="3"/>
  <c r="T459" i="3"/>
  <c r="R459" i="3"/>
  <c r="P459" i="3"/>
  <c r="BK459" i="3"/>
  <c r="J459" i="3"/>
  <c r="BE459" i="3"/>
  <c r="BI458" i="3"/>
  <c r="BH458" i="3"/>
  <c r="BG458" i="3"/>
  <c r="BF458" i="3"/>
  <c r="T458" i="3"/>
  <c r="R458" i="3"/>
  <c r="P458" i="3"/>
  <c r="BK458" i="3"/>
  <c r="J458" i="3"/>
  <c r="BE458" i="3"/>
  <c r="BI457" i="3"/>
  <c r="BH457" i="3"/>
  <c r="BG457" i="3"/>
  <c r="BF457" i="3"/>
  <c r="T457" i="3"/>
  <c r="R457" i="3"/>
  <c r="P457" i="3"/>
  <c r="BK457" i="3"/>
  <c r="J457" i="3"/>
  <c r="BE457" i="3"/>
  <c r="BI456" i="3"/>
  <c r="BH456" i="3"/>
  <c r="BG456" i="3"/>
  <c r="BF456" i="3"/>
  <c r="T456" i="3"/>
  <c r="R456" i="3"/>
  <c r="P456" i="3"/>
  <c r="BK456" i="3"/>
  <c r="J456" i="3"/>
  <c r="BE456" i="3"/>
  <c r="BI455" i="3"/>
  <c r="BH455" i="3"/>
  <c r="BG455" i="3"/>
  <c r="BF455" i="3"/>
  <c r="T455" i="3"/>
  <c r="T454" i="3"/>
  <c r="R455" i="3"/>
  <c r="R454" i="3"/>
  <c r="P455" i="3"/>
  <c r="P454" i="3"/>
  <c r="BK455" i="3"/>
  <c r="BK454" i="3"/>
  <c r="J454" i="3" s="1"/>
  <c r="J73" i="3" s="1"/>
  <c r="J455" i="3"/>
  <c r="BE455" i="3" s="1"/>
  <c r="BI453" i="3"/>
  <c r="BH453" i="3"/>
  <c r="BG453" i="3"/>
  <c r="BF453" i="3"/>
  <c r="T453" i="3"/>
  <c r="R453" i="3"/>
  <c r="P453" i="3"/>
  <c r="BK453" i="3"/>
  <c r="J453" i="3"/>
  <c r="BE453" i="3"/>
  <c r="BI450" i="3"/>
  <c r="BH450" i="3"/>
  <c r="BG450" i="3"/>
  <c r="BF450" i="3"/>
  <c r="T450" i="3"/>
  <c r="R450" i="3"/>
  <c r="P450" i="3"/>
  <c r="BK450" i="3"/>
  <c r="J450" i="3"/>
  <c r="BE450" i="3"/>
  <c r="BI448" i="3"/>
  <c r="BH448" i="3"/>
  <c r="BG448" i="3"/>
  <c r="BF448" i="3"/>
  <c r="T448" i="3"/>
  <c r="R448" i="3"/>
  <c r="P448" i="3"/>
  <c r="BK448" i="3"/>
  <c r="J448" i="3"/>
  <c r="BE448" i="3"/>
  <c r="BI447" i="3"/>
  <c r="BH447" i="3"/>
  <c r="BG447" i="3"/>
  <c r="BF447" i="3"/>
  <c r="T447" i="3"/>
  <c r="R447" i="3"/>
  <c r="P447" i="3"/>
  <c r="BK447" i="3"/>
  <c r="J447" i="3"/>
  <c r="BE447" i="3"/>
  <c r="BI446" i="3"/>
  <c r="BH446" i="3"/>
  <c r="BG446" i="3"/>
  <c r="BF446" i="3"/>
  <c r="T446" i="3"/>
  <c r="R446" i="3"/>
  <c r="P446" i="3"/>
  <c r="BK446" i="3"/>
  <c r="J446" i="3"/>
  <c r="BE446" i="3"/>
  <c r="BI444" i="3"/>
  <c r="BH444" i="3"/>
  <c r="BG444" i="3"/>
  <c r="BF444" i="3"/>
  <c r="T444" i="3"/>
  <c r="R444" i="3"/>
  <c r="P444" i="3"/>
  <c r="BK444" i="3"/>
  <c r="J444" i="3"/>
  <c r="BE444" i="3"/>
  <c r="BI439" i="3"/>
  <c r="BH439" i="3"/>
  <c r="BG439" i="3"/>
  <c r="BF439" i="3"/>
  <c r="T439" i="3"/>
  <c r="T438" i="3"/>
  <c r="R439" i="3"/>
  <c r="R438" i="3"/>
  <c r="P439" i="3"/>
  <c r="P438" i="3"/>
  <c r="BK439" i="3"/>
  <c r="BK438" i="3"/>
  <c r="J438" i="3" s="1"/>
  <c r="J72" i="3" s="1"/>
  <c r="J439" i="3"/>
  <c r="BE439" i="3" s="1"/>
  <c r="BI437" i="3"/>
  <c r="BH437" i="3"/>
  <c r="BG437" i="3"/>
  <c r="BF437" i="3"/>
  <c r="T437" i="3"/>
  <c r="R437" i="3"/>
  <c r="P437" i="3"/>
  <c r="BK437" i="3"/>
  <c r="J437" i="3"/>
  <c r="BE437" i="3"/>
  <c r="BI435" i="3"/>
  <c r="BH435" i="3"/>
  <c r="BG435" i="3"/>
  <c r="BF435" i="3"/>
  <c r="T435" i="3"/>
  <c r="R435" i="3"/>
  <c r="P435" i="3"/>
  <c r="BK435" i="3"/>
  <c r="J435" i="3"/>
  <c r="BE435" i="3"/>
  <c r="BI434" i="3"/>
  <c r="BH434" i="3"/>
  <c r="BG434" i="3"/>
  <c r="BF434" i="3"/>
  <c r="T434" i="3"/>
  <c r="T433" i="3"/>
  <c r="R434" i="3"/>
  <c r="R433" i="3"/>
  <c r="P434" i="3"/>
  <c r="P433" i="3"/>
  <c r="BK434" i="3"/>
  <c r="BK433" i="3"/>
  <c r="J433" i="3" s="1"/>
  <c r="J71" i="3" s="1"/>
  <c r="J434" i="3"/>
  <c r="BE434" i="3" s="1"/>
  <c r="BI432" i="3"/>
  <c r="BH432" i="3"/>
  <c r="BG432" i="3"/>
  <c r="BF432" i="3"/>
  <c r="T432" i="3"/>
  <c r="R432" i="3"/>
  <c r="P432" i="3"/>
  <c r="BK432" i="3"/>
  <c r="J432" i="3"/>
  <c r="BE432" i="3"/>
  <c r="BI429" i="3"/>
  <c r="BH429" i="3"/>
  <c r="BG429" i="3"/>
  <c r="BF429" i="3"/>
  <c r="T429" i="3"/>
  <c r="R429" i="3"/>
  <c r="P429" i="3"/>
  <c r="BK429" i="3"/>
  <c r="J429" i="3"/>
  <c r="BE429" i="3"/>
  <c r="BI422" i="3"/>
  <c r="BH422" i="3"/>
  <c r="BG422" i="3"/>
  <c r="BF422" i="3"/>
  <c r="T422" i="3"/>
  <c r="R422" i="3"/>
  <c r="P422" i="3"/>
  <c r="BK422" i="3"/>
  <c r="J422" i="3"/>
  <c r="BE422" i="3"/>
  <c r="BI419" i="3"/>
  <c r="BH419" i="3"/>
  <c r="BG419" i="3"/>
  <c r="BF419" i="3"/>
  <c r="T419" i="3"/>
  <c r="R419" i="3"/>
  <c r="P419" i="3"/>
  <c r="BK419" i="3"/>
  <c r="J419" i="3"/>
  <c r="BE419" i="3"/>
  <c r="BI415" i="3"/>
  <c r="BH415" i="3"/>
  <c r="BG415" i="3"/>
  <c r="BF415" i="3"/>
  <c r="T415" i="3"/>
  <c r="R415" i="3"/>
  <c r="P415" i="3"/>
  <c r="BK415" i="3"/>
  <c r="J415" i="3"/>
  <c r="BE415" i="3"/>
  <c r="BI412" i="3"/>
  <c r="BH412" i="3"/>
  <c r="BG412" i="3"/>
  <c r="BF412" i="3"/>
  <c r="T412" i="3"/>
  <c r="R412" i="3"/>
  <c r="P412" i="3"/>
  <c r="BK412" i="3"/>
  <c r="J412" i="3"/>
  <c r="BE412" i="3"/>
  <c r="BI409" i="3"/>
  <c r="BH409" i="3"/>
  <c r="BG409" i="3"/>
  <c r="BF409" i="3"/>
  <c r="T409" i="3"/>
  <c r="R409" i="3"/>
  <c r="P409" i="3"/>
  <c r="BK409" i="3"/>
  <c r="J409" i="3"/>
  <c r="BE409" i="3"/>
  <c r="BI406" i="3"/>
  <c r="BH406" i="3"/>
  <c r="BG406" i="3"/>
  <c r="BF406" i="3"/>
  <c r="T406" i="3"/>
  <c r="R406" i="3"/>
  <c r="P406" i="3"/>
  <c r="BK406" i="3"/>
  <c r="J406" i="3"/>
  <c r="BE406" i="3"/>
  <c r="BI403" i="3"/>
  <c r="BH403" i="3"/>
  <c r="BG403" i="3"/>
  <c r="BF403" i="3"/>
  <c r="T403" i="3"/>
  <c r="R403" i="3"/>
  <c r="P403" i="3"/>
  <c r="BK403" i="3"/>
  <c r="J403" i="3"/>
  <c r="BE403" i="3"/>
  <c r="BI400" i="3"/>
  <c r="BH400" i="3"/>
  <c r="BG400" i="3"/>
  <c r="BF400" i="3"/>
  <c r="T400" i="3"/>
  <c r="R400" i="3"/>
  <c r="P400" i="3"/>
  <c r="BK400" i="3"/>
  <c r="J400" i="3"/>
  <c r="BE400" i="3"/>
  <c r="BI397" i="3"/>
  <c r="BH397" i="3"/>
  <c r="BG397" i="3"/>
  <c r="BF397" i="3"/>
  <c r="T397" i="3"/>
  <c r="R397" i="3"/>
  <c r="P397" i="3"/>
  <c r="BK397" i="3"/>
  <c r="J397" i="3"/>
  <c r="BE397" i="3"/>
  <c r="BI394" i="3"/>
  <c r="BH394" i="3"/>
  <c r="BG394" i="3"/>
  <c r="BF394" i="3"/>
  <c r="T394" i="3"/>
  <c r="R394" i="3"/>
  <c r="P394" i="3"/>
  <c r="BK394" i="3"/>
  <c r="J394" i="3"/>
  <c r="BE394" i="3"/>
  <c r="BI391" i="3"/>
  <c r="BH391" i="3"/>
  <c r="BG391" i="3"/>
  <c r="BF391" i="3"/>
  <c r="T391" i="3"/>
  <c r="T390" i="3"/>
  <c r="R391" i="3"/>
  <c r="R390" i="3"/>
  <c r="P391" i="3"/>
  <c r="P390" i="3"/>
  <c r="BK391" i="3"/>
  <c r="BK390" i="3"/>
  <c r="J390" i="3" s="1"/>
  <c r="J70" i="3" s="1"/>
  <c r="J391" i="3"/>
  <c r="BE391" i="3" s="1"/>
  <c r="BI389" i="3"/>
  <c r="BH389" i="3"/>
  <c r="BG389" i="3"/>
  <c r="BF389" i="3"/>
  <c r="T389" i="3"/>
  <c r="R389" i="3"/>
  <c r="P389" i="3"/>
  <c r="BK389" i="3"/>
  <c r="J389" i="3"/>
  <c r="BE389" i="3"/>
  <c r="BI388" i="3"/>
  <c r="BH388" i="3"/>
  <c r="BG388" i="3"/>
  <c r="BF388" i="3"/>
  <c r="T388" i="3"/>
  <c r="R388" i="3"/>
  <c r="P388" i="3"/>
  <c r="BK388" i="3"/>
  <c r="J388" i="3"/>
  <c r="BE388" i="3"/>
  <c r="BI386" i="3"/>
  <c r="BH386" i="3"/>
  <c r="BG386" i="3"/>
  <c r="BF386" i="3"/>
  <c r="T386" i="3"/>
  <c r="R386" i="3"/>
  <c r="P386" i="3"/>
  <c r="BK386" i="3"/>
  <c r="J386" i="3"/>
  <c r="BE386" i="3"/>
  <c r="BI383" i="3"/>
  <c r="BH383" i="3"/>
  <c r="BG383" i="3"/>
  <c r="BF383" i="3"/>
  <c r="T383" i="3"/>
  <c r="R383" i="3"/>
  <c r="P383" i="3"/>
  <c r="BK383" i="3"/>
  <c r="J383" i="3"/>
  <c r="BE383" i="3"/>
  <c r="BI381" i="3"/>
  <c r="BH381" i="3"/>
  <c r="BG381" i="3"/>
  <c r="BF381" i="3"/>
  <c r="T381" i="3"/>
  <c r="R381" i="3"/>
  <c r="P381" i="3"/>
  <c r="BK381" i="3"/>
  <c r="J381" i="3"/>
  <c r="BE381" i="3"/>
  <c r="BI378" i="3"/>
  <c r="BH378" i="3"/>
  <c r="BG378" i="3"/>
  <c r="BF378" i="3"/>
  <c r="T378" i="3"/>
  <c r="R378" i="3"/>
  <c r="P378" i="3"/>
  <c r="BK378" i="3"/>
  <c r="J378" i="3"/>
  <c r="BE378" i="3"/>
  <c r="BI364" i="3"/>
  <c r="BH364" i="3"/>
  <c r="BG364" i="3"/>
  <c r="BF364" i="3"/>
  <c r="T364" i="3"/>
  <c r="R364" i="3"/>
  <c r="P364" i="3"/>
  <c r="BK364" i="3"/>
  <c r="J364" i="3"/>
  <c r="BE364" i="3"/>
  <c r="BI361" i="3"/>
  <c r="BH361" i="3"/>
  <c r="BG361" i="3"/>
  <c r="BF361" i="3"/>
  <c r="T361" i="3"/>
  <c r="R361" i="3"/>
  <c r="P361" i="3"/>
  <c r="BK361" i="3"/>
  <c r="J361" i="3"/>
  <c r="BE361" i="3"/>
  <c r="BI358" i="3"/>
  <c r="BH358" i="3"/>
  <c r="BG358" i="3"/>
  <c r="BF358" i="3"/>
  <c r="T358" i="3"/>
  <c r="R358" i="3"/>
  <c r="P358" i="3"/>
  <c r="BK358" i="3"/>
  <c r="J358" i="3"/>
  <c r="BE358" i="3"/>
  <c r="BI355" i="3"/>
  <c r="BH355" i="3"/>
  <c r="BG355" i="3"/>
  <c r="BF355" i="3"/>
  <c r="T355" i="3"/>
  <c r="R355" i="3"/>
  <c r="P355" i="3"/>
  <c r="BK355" i="3"/>
  <c r="J355" i="3"/>
  <c r="BE355" i="3"/>
  <c r="BI352" i="3"/>
  <c r="BH352" i="3"/>
  <c r="BG352" i="3"/>
  <c r="BF352" i="3"/>
  <c r="T352" i="3"/>
  <c r="R352" i="3"/>
  <c r="P352" i="3"/>
  <c r="BK352" i="3"/>
  <c r="J352" i="3"/>
  <c r="BE352" i="3"/>
  <c r="BI349" i="3"/>
  <c r="BH349" i="3"/>
  <c r="BG349" i="3"/>
  <c r="BF349" i="3"/>
  <c r="T349" i="3"/>
  <c r="R349" i="3"/>
  <c r="P349" i="3"/>
  <c r="BK349" i="3"/>
  <c r="J349" i="3"/>
  <c r="BE349" i="3"/>
  <c r="BI345" i="3"/>
  <c r="BH345" i="3"/>
  <c r="BG345" i="3"/>
  <c r="BF345" i="3"/>
  <c r="T345" i="3"/>
  <c r="R345" i="3"/>
  <c r="P345" i="3"/>
  <c r="BK345" i="3"/>
  <c r="J345" i="3"/>
  <c r="BE345" i="3"/>
  <c r="BI343" i="3"/>
  <c r="BH343" i="3"/>
  <c r="BG343" i="3"/>
  <c r="BF343" i="3"/>
  <c r="T343" i="3"/>
  <c r="R343" i="3"/>
  <c r="P343" i="3"/>
  <c r="BK343" i="3"/>
  <c r="J343" i="3"/>
  <c r="BE343" i="3"/>
  <c r="BI337" i="3"/>
  <c r="BH337" i="3"/>
  <c r="BG337" i="3"/>
  <c r="BF337" i="3"/>
  <c r="T337" i="3"/>
  <c r="R337" i="3"/>
  <c r="P337" i="3"/>
  <c r="BK337" i="3"/>
  <c r="J337" i="3"/>
  <c r="BE337" i="3"/>
  <c r="BI334" i="3"/>
  <c r="BH334" i="3"/>
  <c r="BG334" i="3"/>
  <c r="BF334" i="3"/>
  <c r="T334" i="3"/>
  <c r="R334" i="3"/>
  <c r="P334" i="3"/>
  <c r="BK334" i="3"/>
  <c r="J334" i="3"/>
  <c r="BE334" i="3"/>
  <c r="BI324" i="3"/>
  <c r="BH324" i="3"/>
  <c r="BG324" i="3"/>
  <c r="BF324" i="3"/>
  <c r="T324" i="3"/>
  <c r="R324" i="3"/>
  <c r="P324" i="3"/>
  <c r="BK324" i="3"/>
  <c r="J324" i="3"/>
  <c r="BE324" i="3"/>
  <c r="BI320" i="3"/>
  <c r="BH320" i="3"/>
  <c r="BG320" i="3"/>
  <c r="BF320" i="3"/>
  <c r="T320" i="3"/>
  <c r="T319" i="3"/>
  <c r="R320" i="3"/>
  <c r="R319" i="3"/>
  <c r="P320" i="3"/>
  <c r="P319" i="3"/>
  <c r="BK320" i="3"/>
  <c r="BK319" i="3"/>
  <c r="J319" i="3" s="1"/>
  <c r="J69" i="3" s="1"/>
  <c r="J320" i="3"/>
  <c r="BE320" i="3" s="1"/>
  <c r="BI318" i="3"/>
  <c r="BH318" i="3"/>
  <c r="BG318" i="3"/>
  <c r="BF318" i="3"/>
  <c r="T318" i="3"/>
  <c r="R318" i="3"/>
  <c r="P318" i="3"/>
  <c r="BK318" i="3"/>
  <c r="J318" i="3"/>
  <c r="BE318" i="3"/>
  <c r="BI314" i="3"/>
  <c r="BH314" i="3"/>
  <c r="BG314" i="3"/>
  <c r="BF314" i="3"/>
  <c r="T314" i="3"/>
  <c r="R314" i="3"/>
  <c r="P314" i="3"/>
  <c r="BK314" i="3"/>
  <c r="J314" i="3"/>
  <c r="BE314" i="3"/>
  <c r="BI313" i="3"/>
  <c r="BH313" i="3"/>
  <c r="BG313" i="3"/>
  <c r="BF313" i="3"/>
  <c r="T313" i="3"/>
  <c r="R313" i="3"/>
  <c r="P313" i="3"/>
  <c r="BK313" i="3"/>
  <c r="J313" i="3"/>
  <c r="BE313" i="3"/>
  <c r="BI310" i="3"/>
  <c r="BH310" i="3"/>
  <c r="BG310" i="3"/>
  <c r="BF310" i="3"/>
  <c r="T310" i="3"/>
  <c r="T309" i="3"/>
  <c r="T308" i="3" s="1"/>
  <c r="R310" i="3"/>
  <c r="R309" i="3" s="1"/>
  <c r="R308" i="3" s="1"/>
  <c r="P310" i="3"/>
  <c r="P309" i="3"/>
  <c r="P308" i="3" s="1"/>
  <c r="BK310" i="3"/>
  <c r="BK309" i="3" s="1"/>
  <c r="J310" i="3"/>
  <c r="BE310" i="3"/>
  <c r="BI307" i="3"/>
  <c r="BH307" i="3"/>
  <c r="BG307" i="3"/>
  <c r="BF307" i="3"/>
  <c r="T307" i="3"/>
  <c r="R307" i="3"/>
  <c r="P307" i="3"/>
  <c r="BK307" i="3"/>
  <c r="J307" i="3"/>
  <c r="BE307" i="3"/>
  <c r="BI305" i="3"/>
  <c r="BH305" i="3"/>
  <c r="BG305" i="3"/>
  <c r="BF305" i="3"/>
  <c r="T305" i="3"/>
  <c r="R305" i="3"/>
  <c r="P305" i="3"/>
  <c r="BK305" i="3"/>
  <c r="J305" i="3"/>
  <c r="BE305" i="3"/>
  <c r="BI304" i="3"/>
  <c r="BH304" i="3"/>
  <c r="BG304" i="3"/>
  <c r="BF304" i="3"/>
  <c r="T304" i="3"/>
  <c r="R304" i="3"/>
  <c r="P304" i="3"/>
  <c r="BK304" i="3"/>
  <c r="J304" i="3"/>
  <c r="BE304" i="3"/>
  <c r="BI303" i="3"/>
  <c r="BH303" i="3"/>
  <c r="BG303" i="3"/>
  <c r="BF303" i="3"/>
  <c r="T303" i="3"/>
  <c r="R303" i="3"/>
  <c r="P303" i="3"/>
  <c r="BK303" i="3"/>
  <c r="J303" i="3"/>
  <c r="BE303" i="3"/>
  <c r="BI302" i="3"/>
  <c r="BH302" i="3"/>
  <c r="BG302" i="3"/>
  <c r="BF302" i="3"/>
  <c r="T302" i="3"/>
  <c r="R302" i="3"/>
  <c r="P302" i="3"/>
  <c r="BK302" i="3"/>
  <c r="J302" i="3"/>
  <c r="BE302" i="3"/>
  <c r="BI300" i="3"/>
  <c r="BH300" i="3"/>
  <c r="BG300" i="3"/>
  <c r="BF300" i="3"/>
  <c r="T300" i="3"/>
  <c r="T299" i="3"/>
  <c r="R300" i="3"/>
  <c r="R299" i="3"/>
  <c r="P300" i="3"/>
  <c r="P299" i="3"/>
  <c r="BK300" i="3"/>
  <c r="BK299" i="3"/>
  <c r="J299" i="3" s="1"/>
  <c r="J66" i="3" s="1"/>
  <c r="J300" i="3"/>
  <c r="BE300" i="3" s="1"/>
  <c r="BI298" i="3"/>
  <c r="BH298" i="3"/>
  <c r="BG298" i="3"/>
  <c r="BF298" i="3"/>
  <c r="T298" i="3"/>
  <c r="R298" i="3"/>
  <c r="P298" i="3"/>
  <c r="BK298" i="3"/>
  <c r="J298" i="3"/>
  <c r="BE298" i="3"/>
  <c r="BI297" i="3"/>
  <c r="BH297" i="3"/>
  <c r="BG297" i="3"/>
  <c r="BF297" i="3"/>
  <c r="T297" i="3"/>
  <c r="R297" i="3"/>
  <c r="P297" i="3"/>
  <c r="BK297" i="3"/>
  <c r="J297" i="3"/>
  <c r="BE297" i="3"/>
  <c r="BI294" i="3"/>
  <c r="BH294" i="3"/>
  <c r="BG294" i="3"/>
  <c r="BF294" i="3"/>
  <c r="T294" i="3"/>
  <c r="R294" i="3"/>
  <c r="P294" i="3"/>
  <c r="BK294" i="3"/>
  <c r="J294" i="3"/>
  <c r="BE294" i="3"/>
  <c r="BI291" i="3"/>
  <c r="BH291" i="3"/>
  <c r="BG291" i="3"/>
  <c r="BF291" i="3"/>
  <c r="T291" i="3"/>
  <c r="R291" i="3"/>
  <c r="P291" i="3"/>
  <c r="BK291" i="3"/>
  <c r="J291" i="3"/>
  <c r="BE291" i="3"/>
  <c r="BI290" i="3"/>
  <c r="BH290" i="3"/>
  <c r="BG290" i="3"/>
  <c r="BF290" i="3"/>
  <c r="T290" i="3"/>
  <c r="R290" i="3"/>
  <c r="P290" i="3"/>
  <c r="BK290" i="3"/>
  <c r="J290" i="3"/>
  <c r="BE290" i="3"/>
  <c r="BI287" i="3"/>
  <c r="BH287" i="3"/>
  <c r="BG287" i="3"/>
  <c r="BF287" i="3"/>
  <c r="T287" i="3"/>
  <c r="R287" i="3"/>
  <c r="P287" i="3"/>
  <c r="BK287" i="3"/>
  <c r="J287" i="3"/>
  <c r="BE287" i="3"/>
  <c r="BI284" i="3"/>
  <c r="BH284" i="3"/>
  <c r="BG284" i="3"/>
  <c r="BF284" i="3"/>
  <c r="T284" i="3"/>
  <c r="R284" i="3"/>
  <c r="P284" i="3"/>
  <c r="BK284" i="3"/>
  <c r="J284" i="3"/>
  <c r="BE284" i="3"/>
  <c r="BI277" i="3"/>
  <c r="BH277" i="3"/>
  <c r="BG277" i="3"/>
  <c r="BF277" i="3"/>
  <c r="T277" i="3"/>
  <c r="R277" i="3"/>
  <c r="P277" i="3"/>
  <c r="BK277" i="3"/>
  <c r="J277" i="3"/>
  <c r="BE277" i="3"/>
  <c r="BI274" i="3"/>
  <c r="BH274" i="3"/>
  <c r="BG274" i="3"/>
  <c r="BF274" i="3"/>
  <c r="T274" i="3"/>
  <c r="R274" i="3"/>
  <c r="P274" i="3"/>
  <c r="BK274" i="3"/>
  <c r="J274" i="3"/>
  <c r="BE274" i="3"/>
  <c r="BI271" i="3"/>
  <c r="BH271" i="3"/>
  <c r="BG271" i="3"/>
  <c r="BF271" i="3"/>
  <c r="T271" i="3"/>
  <c r="R271" i="3"/>
  <c r="P271" i="3"/>
  <c r="BK271" i="3"/>
  <c r="J271" i="3"/>
  <c r="BE271" i="3"/>
  <c r="BI268" i="3"/>
  <c r="BH268" i="3"/>
  <c r="BG268" i="3"/>
  <c r="BF268" i="3"/>
  <c r="T268" i="3"/>
  <c r="R268" i="3"/>
  <c r="P268" i="3"/>
  <c r="BK268" i="3"/>
  <c r="J268" i="3"/>
  <c r="BE268" i="3"/>
  <c r="BI267" i="3"/>
  <c r="BH267" i="3"/>
  <c r="BG267" i="3"/>
  <c r="BF267" i="3"/>
  <c r="T267" i="3"/>
  <c r="R267" i="3"/>
  <c r="P267" i="3"/>
  <c r="BK267" i="3"/>
  <c r="J267" i="3"/>
  <c r="BE267" i="3"/>
  <c r="BI266" i="3"/>
  <c r="BH266" i="3"/>
  <c r="BG266" i="3"/>
  <c r="BF266" i="3"/>
  <c r="T266" i="3"/>
  <c r="R266" i="3"/>
  <c r="P266" i="3"/>
  <c r="BK266" i="3"/>
  <c r="J266" i="3"/>
  <c r="BE266" i="3"/>
  <c r="BI265" i="3"/>
  <c r="BH265" i="3"/>
  <c r="BG265" i="3"/>
  <c r="BF265" i="3"/>
  <c r="T265" i="3"/>
  <c r="R265" i="3"/>
  <c r="P265" i="3"/>
  <c r="BK265" i="3"/>
  <c r="J265" i="3"/>
  <c r="BE265" i="3"/>
  <c r="BI264" i="3"/>
  <c r="BH264" i="3"/>
  <c r="BG264" i="3"/>
  <c r="BF264" i="3"/>
  <c r="T264" i="3"/>
  <c r="R264" i="3"/>
  <c r="P264" i="3"/>
  <c r="BK264" i="3"/>
  <c r="J264" i="3"/>
  <c r="BE264" i="3"/>
  <c r="BI262" i="3"/>
  <c r="BH262" i="3"/>
  <c r="BG262" i="3"/>
  <c r="BF262" i="3"/>
  <c r="T262" i="3"/>
  <c r="R262" i="3"/>
  <c r="P262" i="3"/>
  <c r="BK262" i="3"/>
  <c r="J262" i="3"/>
  <c r="BE262" i="3"/>
  <c r="BI261" i="3"/>
  <c r="BH261" i="3"/>
  <c r="BG261" i="3"/>
  <c r="BF261" i="3"/>
  <c r="T261" i="3"/>
  <c r="R261" i="3"/>
  <c r="P261" i="3"/>
  <c r="BK261" i="3"/>
  <c r="J261" i="3"/>
  <c r="BE261" i="3"/>
  <c r="BI260" i="3"/>
  <c r="BH260" i="3"/>
  <c r="BG260" i="3"/>
  <c r="BF260" i="3"/>
  <c r="T260" i="3"/>
  <c r="R260" i="3"/>
  <c r="P260" i="3"/>
  <c r="BK260" i="3"/>
  <c r="J260" i="3"/>
  <c r="BE260" i="3"/>
  <c r="BI258" i="3"/>
  <c r="BH258" i="3"/>
  <c r="BG258" i="3"/>
  <c r="BF258" i="3"/>
  <c r="T258" i="3"/>
  <c r="R258" i="3"/>
  <c r="P258" i="3"/>
  <c r="BK258" i="3"/>
  <c r="J258" i="3"/>
  <c r="BE258" i="3"/>
  <c r="BI252" i="3"/>
  <c r="BH252" i="3"/>
  <c r="BG252" i="3"/>
  <c r="BF252" i="3"/>
  <c r="T252" i="3"/>
  <c r="T251" i="3"/>
  <c r="R252" i="3"/>
  <c r="R251" i="3"/>
  <c r="P252" i="3"/>
  <c r="P251" i="3"/>
  <c r="BK252" i="3"/>
  <c r="BK251" i="3"/>
  <c r="J251" i="3" s="1"/>
  <c r="J65" i="3" s="1"/>
  <c r="J252" i="3"/>
  <c r="BE252" i="3" s="1"/>
  <c r="BI250" i="3"/>
  <c r="BH250" i="3"/>
  <c r="BG250" i="3"/>
  <c r="BF250" i="3"/>
  <c r="T250" i="3"/>
  <c r="R250" i="3"/>
  <c r="P250" i="3"/>
  <c r="BK250" i="3"/>
  <c r="J250" i="3"/>
  <c r="BE250" i="3"/>
  <c r="BI247" i="3"/>
  <c r="BH247" i="3"/>
  <c r="BG247" i="3"/>
  <c r="BF247" i="3"/>
  <c r="T247" i="3"/>
  <c r="R247" i="3"/>
  <c r="P247" i="3"/>
  <c r="BK247" i="3"/>
  <c r="J247" i="3"/>
  <c r="BE247" i="3"/>
  <c r="BI244" i="3"/>
  <c r="BH244" i="3"/>
  <c r="BG244" i="3"/>
  <c r="BF244" i="3"/>
  <c r="T244" i="3"/>
  <c r="R244" i="3"/>
  <c r="P244" i="3"/>
  <c r="BK244" i="3"/>
  <c r="J244" i="3"/>
  <c r="BE244" i="3"/>
  <c r="BI243" i="3"/>
  <c r="BH243" i="3"/>
  <c r="BG243" i="3"/>
  <c r="BF243" i="3"/>
  <c r="T243" i="3"/>
  <c r="R243" i="3"/>
  <c r="P243" i="3"/>
  <c r="BK243" i="3"/>
  <c r="J243" i="3"/>
  <c r="BE243" i="3"/>
  <c r="BI239" i="3"/>
  <c r="BH239" i="3"/>
  <c r="BG239" i="3"/>
  <c r="BF239" i="3"/>
  <c r="T239" i="3"/>
  <c r="R239" i="3"/>
  <c r="P239" i="3"/>
  <c r="BK239" i="3"/>
  <c r="J239" i="3"/>
  <c r="BE239" i="3"/>
  <c r="BI236" i="3"/>
  <c r="BH236" i="3"/>
  <c r="BG236" i="3"/>
  <c r="BF236" i="3"/>
  <c r="T236" i="3"/>
  <c r="R236" i="3"/>
  <c r="P236" i="3"/>
  <c r="BK236" i="3"/>
  <c r="J236" i="3"/>
  <c r="BE236" i="3"/>
  <c r="BI235" i="3"/>
  <c r="BH235" i="3"/>
  <c r="BG235" i="3"/>
  <c r="BF235" i="3"/>
  <c r="T235" i="3"/>
  <c r="R235" i="3"/>
  <c r="P235" i="3"/>
  <c r="BK235" i="3"/>
  <c r="J235" i="3"/>
  <c r="BE235" i="3"/>
  <c r="BI232" i="3"/>
  <c r="BH232" i="3"/>
  <c r="BG232" i="3"/>
  <c r="BF232" i="3"/>
  <c r="T232" i="3"/>
  <c r="R232" i="3"/>
  <c r="P232" i="3"/>
  <c r="BK232" i="3"/>
  <c r="J232" i="3"/>
  <c r="BE232" i="3"/>
  <c r="BI231" i="3"/>
  <c r="BH231" i="3"/>
  <c r="BG231" i="3"/>
  <c r="BF231" i="3"/>
  <c r="T231" i="3"/>
  <c r="R231" i="3"/>
  <c r="P231" i="3"/>
  <c r="BK231" i="3"/>
  <c r="J231" i="3"/>
  <c r="BE231" i="3"/>
  <c r="BI230" i="3"/>
  <c r="BH230" i="3"/>
  <c r="BG230" i="3"/>
  <c r="BF230" i="3"/>
  <c r="T230" i="3"/>
  <c r="R230" i="3"/>
  <c r="P230" i="3"/>
  <c r="BK230" i="3"/>
  <c r="J230" i="3"/>
  <c r="BE230" i="3"/>
  <c r="BI229" i="3"/>
  <c r="BH229" i="3"/>
  <c r="BG229" i="3"/>
  <c r="BF229" i="3"/>
  <c r="T229" i="3"/>
  <c r="R229" i="3"/>
  <c r="P229" i="3"/>
  <c r="BK229" i="3"/>
  <c r="J229" i="3"/>
  <c r="BE229" i="3"/>
  <c r="BI226" i="3"/>
  <c r="BH226" i="3"/>
  <c r="BG226" i="3"/>
  <c r="BF226" i="3"/>
  <c r="T226" i="3"/>
  <c r="R226" i="3"/>
  <c r="P226" i="3"/>
  <c r="BK226" i="3"/>
  <c r="J226" i="3"/>
  <c r="BE226" i="3"/>
  <c r="BI223" i="3"/>
  <c r="BH223" i="3"/>
  <c r="BG223" i="3"/>
  <c r="BF223" i="3"/>
  <c r="T223" i="3"/>
  <c r="R223" i="3"/>
  <c r="P223" i="3"/>
  <c r="BK223" i="3"/>
  <c r="J223" i="3"/>
  <c r="BE223" i="3"/>
  <c r="BI221" i="3"/>
  <c r="BH221" i="3"/>
  <c r="BG221" i="3"/>
  <c r="BF221" i="3"/>
  <c r="T221" i="3"/>
  <c r="R221" i="3"/>
  <c r="P221" i="3"/>
  <c r="BK221" i="3"/>
  <c r="J221" i="3"/>
  <c r="BE221" i="3"/>
  <c r="BI220" i="3"/>
  <c r="BH220" i="3"/>
  <c r="BG220" i="3"/>
  <c r="BF220" i="3"/>
  <c r="T220" i="3"/>
  <c r="R220" i="3"/>
  <c r="P220" i="3"/>
  <c r="BK220" i="3"/>
  <c r="J220" i="3"/>
  <c r="BE220" i="3"/>
  <c r="BI217" i="3"/>
  <c r="BH217" i="3"/>
  <c r="BG217" i="3"/>
  <c r="BF217" i="3"/>
  <c r="T217" i="3"/>
  <c r="R217" i="3"/>
  <c r="P217" i="3"/>
  <c r="BK217" i="3"/>
  <c r="J217" i="3"/>
  <c r="BE217" i="3"/>
  <c r="BI214" i="3"/>
  <c r="BH214" i="3"/>
  <c r="BG214" i="3"/>
  <c r="BF214" i="3"/>
  <c r="T214" i="3"/>
  <c r="R214" i="3"/>
  <c r="P214" i="3"/>
  <c r="BK214" i="3"/>
  <c r="J214" i="3"/>
  <c r="BE214" i="3"/>
  <c r="BI212" i="3"/>
  <c r="BH212" i="3"/>
  <c r="BG212" i="3"/>
  <c r="BF212" i="3"/>
  <c r="T212" i="3"/>
  <c r="R212" i="3"/>
  <c r="P212" i="3"/>
  <c r="BK212" i="3"/>
  <c r="J212" i="3"/>
  <c r="BE212" i="3"/>
  <c r="BI209" i="3"/>
  <c r="BH209" i="3"/>
  <c r="BG209" i="3"/>
  <c r="BF209" i="3"/>
  <c r="T209" i="3"/>
  <c r="R209" i="3"/>
  <c r="P209" i="3"/>
  <c r="BK209" i="3"/>
  <c r="J209" i="3"/>
  <c r="BE209" i="3"/>
  <c r="BI206" i="3"/>
  <c r="BH206" i="3"/>
  <c r="BG206" i="3"/>
  <c r="BF206" i="3"/>
  <c r="T206" i="3"/>
  <c r="R206" i="3"/>
  <c r="P206" i="3"/>
  <c r="BK206" i="3"/>
  <c r="J206" i="3"/>
  <c r="BE206" i="3"/>
  <c r="BI203" i="3"/>
  <c r="BH203" i="3"/>
  <c r="BG203" i="3"/>
  <c r="BF203" i="3"/>
  <c r="T203" i="3"/>
  <c r="R203" i="3"/>
  <c r="P203" i="3"/>
  <c r="BK203" i="3"/>
  <c r="J203" i="3"/>
  <c r="BE203" i="3"/>
  <c r="BI200" i="3"/>
  <c r="BH200" i="3"/>
  <c r="BG200" i="3"/>
  <c r="BF200" i="3"/>
  <c r="T200" i="3"/>
  <c r="R200" i="3"/>
  <c r="P200" i="3"/>
  <c r="BK200" i="3"/>
  <c r="J200" i="3"/>
  <c r="BE200" i="3"/>
  <c r="BI196" i="3"/>
  <c r="BH196" i="3"/>
  <c r="BG196" i="3"/>
  <c r="BF196" i="3"/>
  <c r="T196" i="3"/>
  <c r="R196" i="3"/>
  <c r="P196" i="3"/>
  <c r="BK196" i="3"/>
  <c r="J196" i="3"/>
  <c r="BE196" i="3"/>
  <c r="BI195" i="3"/>
  <c r="BH195" i="3"/>
  <c r="BG195" i="3"/>
  <c r="BF195" i="3"/>
  <c r="T195" i="3"/>
  <c r="R195" i="3"/>
  <c r="P195" i="3"/>
  <c r="BK195" i="3"/>
  <c r="J195" i="3"/>
  <c r="BE195" i="3"/>
  <c r="BI194" i="3"/>
  <c r="BH194" i="3"/>
  <c r="BG194" i="3"/>
  <c r="BF194" i="3"/>
  <c r="T194" i="3"/>
  <c r="R194" i="3"/>
  <c r="P194" i="3"/>
  <c r="BK194" i="3"/>
  <c r="J194" i="3"/>
  <c r="BE194" i="3"/>
  <c r="BI190" i="3"/>
  <c r="BH190" i="3"/>
  <c r="BG190" i="3"/>
  <c r="BF190" i="3"/>
  <c r="T190" i="3"/>
  <c r="R190" i="3"/>
  <c r="P190" i="3"/>
  <c r="BK190" i="3"/>
  <c r="J190" i="3"/>
  <c r="BE190" i="3"/>
  <c r="BI188" i="3"/>
  <c r="BH188" i="3"/>
  <c r="BG188" i="3"/>
  <c r="BF188" i="3"/>
  <c r="T188" i="3"/>
  <c r="R188" i="3"/>
  <c r="P188" i="3"/>
  <c r="BK188" i="3"/>
  <c r="J188" i="3"/>
  <c r="BE188" i="3"/>
  <c r="BI187" i="3"/>
  <c r="BH187" i="3"/>
  <c r="BG187" i="3"/>
  <c r="BF187" i="3"/>
  <c r="T187" i="3"/>
  <c r="R187" i="3"/>
  <c r="P187" i="3"/>
  <c r="BK187" i="3"/>
  <c r="J187" i="3"/>
  <c r="BE187" i="3"/>
  <c r="BI185" i="3"/>
  <c r="BH185" i="3"/>
  <c r="BG185" i="3"/>
  <c r="BF185" i="3"/>
  <c r="T185" i="3"/>
  <c r="R185" i="3"/>
  <c r="P185" i="3"/>
  <c r="BK185" i="3"/>
  <c r="J185" i="3"/>
  <c r="BE185" i="3"/>
  <c r="BI184" i="3"/>
  <c r="BH184" i="3"/>
  <c r="BG184" i="3"/>
  <c r="BF184" i="3"/>
  <c r="T184" i="3"/>
  <c r="R184" i="3"/>
  <c r="P184" i="3"/>
  <c r="BK184" i="3"/>
  <c r="J184" i="3"/>
  <c r="BE184" i="3"/>
  <c r="BI181" i="3"/>
  <c r="BH181" i="3"/>
  <c r="BG181" i="3"/>
  <c r="BF181" i="3"/>
  <c r="T181" i="3"/>
  <c r="R181" i="3"/>
  <c r="P181" i="3"/>
  <c r="BK181" i="3"/>
  <c r="J181" i="3"/>
  <c r="BE181" i="3"/>
  <c r="BI180" i="3"/>
  <c r="BH180" i="3"/>
  <c r="BG180" i="3"/>
  <c r="BF180" i="3"/>
  <c r="T180" i="3"/>
  <c r="R180" i="3"/>
  <c r="P180" i="3"/>
  <c r="BK180" i="3"/>
  <c r="J180" i="3"/>
  <c r="BE180" i="3"/>
  <c r="BI177" i="3"/>
  <c r="BH177" i="3"/>
  <c r="BG177" i="3"/>
  <c r="BF177" i="3"/>
  <c r="T177" i="3"/>
  <c r="R177" i="3"/>
  <c r="P177" i="3"/>
  <c r="BK177" i="3"/>
  <c r="J177" i="3"/>
  <c r="BE177" i="3"/>
  <c r="BI176" i="3"/>
  <c r="BH176" i="3"/>
  <c r="BG176" i="3"/>
  <c r="BF176" i="3"/>
  <c r="T176" i="3"/>
  <c r="R176" i="3"/>
  <c r="P176" i="3"/>
  <c r="BK176" i="3"/>
  <c r="J176" i="3"/>
  <c r="BE176" i="3"/>
  <c r="BI175" i="3"/>
  <c r="BH175" i="3"/>
  <c r="BG175" i="3"/>
  <c r="BF175" i="3"/>
  <c r="T175" i="3"/>
  <c r="R175" i="3"/>
  <c r="P175" i="3"/>
  <c r="BK175" i="3"/>
  <c r="J175" i="3"/>
  <c r="BE175" i="3"/>
  <c r="BI172" i="3"/>
  <c r="BH172" i="3"/>
  <c r="BG172" i="3"/>
  <c r="BF172" i="3"/>
  <c r="T172" i="3"/>
  <c r="R172" i="3"/>
  <c r="P172" i="3"/>
  <c r="BK172" i="3"/>
  <c r="J172" i="3"/>
  <c r="BE172" i="3"/>
  <c r="BI169" i="3"/>
  <c r="BH169" i="3"/>
  <c r="BG169" i="3"/>
  <c r="BF169" i="3"/>
  <c r="T169" i="3"/>
  <c r="R169" i="3"/>
  <c r="P169" i="3"/>
  <c r="BK169" i="3"/>
  <c r="J169" i="3"/>
  <c r="BE169" i="3"/>
  <c r="BI168" i="3"/>
  <c r="BH168" i="3"/>
  <c r="BG168" i="3"/>
  <c r="BF168" i="3"/>
  <c r="T168" i="3"/>
  <c r="R168" i="3"/>
  <c r="P168" i="3"/>
  <c r="BK168" i="3"/>
  <c r="J168" i="3"/>
  <c r="BE168" i="3"/>
  <c r="BI167" i="3"/>
  <c r="BH167" i="3"/>
  <c r="BG167" i="3"/>
  <c r="BF167" i="3"/>
  <c r="T167" i="3"/>
  <c r="R167" i="3"/>
  <c r="P167" i="3"/>
  <c r="BK167" i="3"/>
  <c r="J167" i="3"/>
  <c r="BE167" i="3"/>
  <c r="BI165" i="3"/>
  <c r="BH165" i="3"/>
  <c r="BG165" i="3"/>
  <c r="BF165" i="3"/>
  <c r="T165" i="3"/>
  <c r="R165" i="3"/>
  <c r="P165" i="3"/>
  <c r="BK165" i="3"/>
  <c r="J165" i="3"/>
  <c r="BE165" i="3"/>
  <c r="BI162" i="3"/>
  <c r="BH162" i="3"/>
  <c r="BG162" i="3"/>
  <c r="BF162" i="3"/>
  <c r="T162" i="3"/>
  <c r="R162" i="3"/>
  <c r="P162" i="3"/>
  <c r="BK162" i="3"/>
  <c r="J162" i="3"/>
  <c r="BE162" i="3"/>
  <c r="BI161" i="3"/>
  <c r="BH161" i="3"/>
  <c r="BG161" i="3"/>
  <c r="BF161" i="3"/>
  <c r="T161" i="3"/>
  <c r="R161" i="3"/>
  <c r="P161" i="3"/>
  <c r="BK161" i="3"/>
  <c r="J161" i="3"/>
  <c r="BE161" i="3"/>
  <c r="BI158" i="3"/>
  <c r="BH158" i="3"/>
  <c r="BG158" i="3"/>
  <c r="BF158" i="3"/>
  <c r="T158" i="3"/>
  <c r="R158" i="3"/>
  <c r="P158" i="3"/>
  <c r="BK158" i="3"/>
  <c r="J158" i="3"/>
  <c r="BE158" i="3"/>
  <c r="BI155" i="3"/>
  <c r="BH155" i="3"/>
  <c r="BG155" i="3"/>
  <c r="BF155" i="3"/>
  <c r="T155" i="3"/>
  <c r="R155" i="3"/>
  <c r="P155" i="3"/>
  <c r="BK155" i="3"/>
  <c r="J155" i="3"/>
  <c r="BE155" i="3"/>
  <c r="BI152" i="3"/>
  <c r="BH152" i="3"/>
  <c r="BG152" i="3"/>
  <c r="BF152" i="3"/>
  <c r="T152" i="3"/>
  <c r="R152" i="3"/>
  <c r="P152" i="3"/>
  <c r="BK152" i="3"/>
  <c r="J152" i="3"/>
  <c r="BE152" i="3"/>
  <c r="BI150" i="3"/>
  <c r="BH150" i="3"/>
  <c r="BG150" i="3"/>
  <c r="BF150" i="3"/>
  <c r="T150" i="3"/>
  <c r="R150" i="3"/>
  <c r="P150" i="3"/>
  <c r="BK150" i="3"/>
  <c r="J150" i="3"/>
  <c r="BE150" i="3"/>
  <c r="BI147" i="3"/>
  <c r="BH147" i="3"/>
  <c r="BG147" i="3"/>
  <c r="BF147" i="3"/>
  <c r="T147" i="3"/>
  <c r="R147" i="3"/>
  <c r="P147" i="3"/>
  <c r="BK147" i="3"/>
  <c r="J147" i="3"/>
  <c r="BE147" i="3"/>
  <c r="BI146" i="3"/>
  <c r="BH146" i="3"/>
  <c r="BG146" i="3"/>
  <c r="BF146" i="3"/>
  <c r="T146" i="3"/>
  <c r="R146" i="3"/>
  <c r="P146" i="3"/>
  <c r="BK146" i="3"/>
  <c r="J146" i="3"/>
  <c r="BE146" i="3"/>
  <c r="BI145" i="3"/>
  <c r="BH145" i="3"/>
  <c r="BG145" i="3"/>
  <c r="BF145" i="3"/>
  <c r="T145" i="3"/>
  <c r="R145" i="3"/>
  <c r="P145" i="3"/>
  <c r="BK145" i="3"/>
  <c r="J145" i="3"/>
  <c r="BE145" i="3"/>
  <c r="BI142" i="3"/>
  <c r="BH142" i="3"/>
  <c r="BG142" i="3"/>
  <c r="BF142" i="3"/>
  <c r="T142" i="3"/>
  <c r="R142" i="3"/>
  <c r="P142" i="3"/>
  <c r="BK142" i="3"/>
  <c r="J142" i="3"/>
  <c r="BE142" i="3"/>
  <c r="BI139" i="3"/>
  <c r="BH139" i="3"/>
  <c r="BG139" i="3"/>
  <c r="BF139" i="3"/>
  <c r="T139" i="3"/>
  <c r="T138" i="3"/>
  <c r="R139" i="3"/>
  <c r="R138" i="3"/>
  <c r="P139" i="3"/>
  <c r="P138" i="3"/>
  <c r="BK139" i="3"/>
  <c r="BK138" i="3"/>
  <c r="J138" i="3" s="1"/>
  <c r="J64" i="3" s="1"/>
  <c r="J139" i="3"/>
  <c r="BE139" i="3" s="1"/>
  <c r="BI135" i="3"/>
  <c r="BH135" i="3"/>
  <c r="BG135" i="3"/>
  <c r="BF135" i="3"/>
  <c r="T135" i="3"/>
  <c r="T134" i="3"/>
  <c r="R135" i="3"/>
  <c r="R134" i="3"/>
  <c r="P135" i="3"/>
  <c r="P134" i="3"/>
  <c r="BK135" i="3"/>
  <c r="BK134" i="3"/>
  <c r="J134" i="3" s="1"/>
  <c r="J63" i="3" s="1"/>
  <c r="J135" i="3"/>
  <c r="BE135" i="3" s="1"/>
  <c r="BI133" i="3"/>
  <c r="BH133" i="3"/>
  <c r="BG133" i="3"/>
  <c r="BF133" i="3"/>
  <c r="T133" i="3"/>
  <c r="R133" i="3"/>
  <c r="P133" i="3"/>
  <c r="BK133" i="3"/>
  <c r="J133" i="3"/>
  <c r="BE133" i="3"/>
  <c r="BI130" i="3"/>
  <c r="BH130" i="3"/>
  <c r="BG130" i="3"/>
  <c r="BF130" i="3"/>
  <c r="T130" i="3"/>
  <c r="R130" i="3"/>
  <c r="P130" i="3"/>
  <c r="BK130" i="3"/>
  <c r="J130" i="3"/>
  <c r="BE130" i="3"/>
  <c r="BI124" i="3"/>
  <c r="BH124" i="3"/>
  <c r="BG124" i="3"/>
  <c r="BF124" i="3"/>
  <c r="T124" i="3"/>
  <c r="T123" i="3"/>
  <c r="R124" i="3"/>
  <c r="R123" i="3"/>
  <c r="P124" i="3"/>
  <c r="P123" i="3"/>
  <c r="BK124" i="3"/>
  <c r="BK123" i="3"/>
  <c r="J123" i="3" s="1"/>
  <c r="J62" i="3" s="1"/>
  <c r="J124" i="3"/>
  <c r="BE124" i="3" s="1"/>
  <c r="BI121" i="3"/>
  <c r="BH121" i="3"/>
  <c r="BG121" i="3"/>
  <c r="BF121" i="3"/>
  <c r="T121" i="3"/>
  <c r="R121" i="3"/>
  <c r="P121" i="3"/>
  <c r="BK121" i="3"/>
  <c r="J121" i="3"/>
  <c r="BE121" i="3"/>
  <c r="BI120" i="3"/>
  <c r="BH120" i="3"/>
  <c r="BG120" i="3"/>
  <c r="BF120" i="3"/>
  <c r="T120" i="3"/>
  <c r="R120" i="3"/>
  <c r="P120" i="3"/>
  <c r="BK120" i="3"/>
  <c r="J120" i="3"/>
  <c r="BE120" i="3"/>
  <c r="BI118" i="3"/>
  <c r="BH118" i="3"/>
  <c r="BG118" i="3"/>
  <c r="BF118" i="3"/>
  <c r="T118" i="3"/>
  <c r="R118" i="3"/>
  <c r="P118" i="3"/>
  <c r="BK118" i="3"/>
  <c r="J118" i="3"/>
  <c r="BE118" i="3"/>
  <c r="BI115" i="3"/>
  <c r="BH115" i="3"/>
  <c r="BG115" i="3"/>
  <c r="BF115" i="3"/>
  <c r="T115" i="3"/>
  <c r="R115" i="3"/>
  <c r="P115" i="3"/>
  <c r="BK115" i="3"/>
  <c r="J115" i="3"/>
  <c r="BE115" i="3"/>
  <c r="BI114" i="3"/>
  <c r="BH114" i="3"/>
  <c r="BG114" i="3"/>
  <c r="BF114" i="3"/>
  <c r="T114" i="3"/>
  <c r="R114" i="3"/>
  <c r="P114" i="3"/>
  <c r="BK114" i="3"/>
  <c r="J114" i="3"/>
  <c r="BE114" i="3"/>
  <c r="BI112" i="3"/>
  <c r="BH112" i="3"/>
  <c r="BG112" i="3"/>
  <c r="BF112" i="3"/>
  <c r="T112" i="3"/>
  <c r="R112" i="3"/>
  <c r="P112" i="3"/>
  <c r="BK112" i="3"/>
  <c r="J112" i="3"/>
  <c r="BE112" i="3"/>
  <c r="BI111" i="3"/>
  <c r="BH111" i="3"/>
  <c r="BG111" i="3"/>
  <c r="BF111" i="3"/>
  <c r="T111" i="3"/>
  <c r="R111" i="3"/>
  <c r="P111" i="3"/>
  <c r="BK111" i="3"/>
  <c r="J111" i="3"/>
  <c r="BE111" i="3"/>
  <c r="BI110" i="3"/>
  <c r="BH110" i="3"/>
  <c r="BG110" i="3"/>
  <c r="BF110" i="3"/>
  <c r="T110" i="3"/>
  <c r="R110" i="3"/>
  <c r="P110" i="3"/>
  <c r="BK110" i="3"/>
  <c r="J110" i="3"/>
  <c r="BE110" i="3"/>
  <c r="BI107" i="3"/>
  <c r="BH107" i="3"/>
  <c r="BG107" i="3"/>
  <c r="BF107" i="3"/>
  <c r="T107" i="3"/>
  <c r="R107" i="3"/>
  <c r="P107" i="3"/>
  <c r="BK107" i="3"/>
  <c r="J107" i="3"/>
  <c r="BE107" i="3"/>
  <c r="BI106" i="3"/>
  <c r="F37" i="3"/>
  <c r="BD56" i="1" s="1"/>
  <c r="BH106" i="3"/>
  <c r="F36" i="3" s="1"/>
  <c r="BC56" i="1" s="1"/>
  <c r="BG106" i="3"/>
  <c r="F35" i="3"/>
  <c r="BB56" i="1" s="1"/>
  <c r="BB54" i="1" s="1"/>
  <c r="BF106" i="3"/>
  <c r="F34" i="3" s="1"/>
  <c r="BA56" i="1" s="1"/>
  <c r="T106" i="3"/>
  <c r="T105" i="3"/>
  <c r="T104" i="3" s="1"/>
  <c r="T103" i="3" s="1"/>
  <c r="R106" i="3"/>
  <c r="R105" i="3"/>
  <c r="R104" i="3" s="1"/>
  <c r="P106" i="3"/>
  <c r="P105" i="3"/>
  <c r="P104" i="3" s="1"/>
  <c r="P103" i="3" s="1"/>
  <c r="AU56" i="1" s="1"/>
  <c r="BK106" i="3"/>
  <c r="BK105" i="3" s="1"/>
  <c r="J106" i="3"/>
  <c r="BE106" i="3" s="1"/>
  <c r="J99" i="3"/>
  <c r="F99" i="3"/>
  <c r="F97" i="3"/>
  <c r="E95" i="3"/>
  <c r="J54" i="3"/>
  <c r="F54" i="3"/>
  <c r="F52" i="3"/>
  <c r="E50" i="3"/>
  <c r="J24" i="3"/>
  <c r="E24" i="3"/>
  <c r="J100" i="3" s="1"/>
  <c r="J23" i="3"/>
  <c r="J18" i="3"/>
  <c r="E18" i="3"/>
  <c r="F100" i="3" s="1"/>
  <c r="F55" i="3"/>
  <c r="J17" i="3"/>
  <c r="J12" i="3"/>
  <c r="J97" i="3" s="1"/>
  <c r="J52" i="3"/>
  <c r="E7" i="3"/>
  <c r="E93" i="3" s="1"/>
  <c r="J37" i="2"/>
  <c r="J36" i="2"/>
  <c r="AY55" i="1" s="1"/>
  <c r="J35" i="2"/>
  <c r="AX55" i="1"/>
  <c r="BI112" i="2"/>
  <c r="BH112" i="2"/>
  <c r="BG112" i="2"/>
  <c r="BF112" i="2"/>
  <c r="T112" i="2"/>
  <c r="T111" i="2" s="1"/>
  <c r="R112" i="2"/>
  <c r="R111" i="2"/>
  <c r="P112" i="2"/>
  <c r="P111" i="2" s="1"/>
  <c r="BK112" i="2"/>
  <c r="BK111" i="2"/>
  <c r="J111" i="2"/>
  <c r="J66" i="2" s="1"/>
  <c r="J112" i="2"/>
  <c r="BE112" i="2"/>
  <c r="BI109" i="2"/>
  <c r="BH109" i="2"/>
  <c r="BG109" i="2"/>
  <c r="BF109" i="2"/>
  <c r="T109" i="2"/>
  <c r="T108" i="2" s="1"/>
  <c r="R109" i="2"/>
  <c r="R108" i="2"/>
  <c r="P109" i="2"/>
  <c r="P108" i="2" s="1"/>
  <c r="BK109" i="2"/>
  <c r="BK108" i="2"/>
  <c r="J108" i="2"/>
  <c r="J109" i="2"/>
  <c r="BE109" i="2"/>
  <c r="J65" i="2"/>
  <c r="BI106" i="2"/>
  <c r="BH106" i="2"/>
  <c r="BG106" i="2"/>
  <c r="BF106" i="2"/>
  <c r="T106" i="2"/>
  <c r="R106" i="2"/>
  <c r="P106" i="2"/>
  <c r="BK106" i="2"/>
  <c r="J106" i="2"/>
  <c r="BE106" i="2" s="1"/>
  <c r="BI104" i="2"/>
  <c r="BH104" i="2"/>
  <c r="BG104" i="2"/>
  <c r="BF104" i="2"/>
  <c r="T104" i="2"/>
  <c r="R104" i="2"/>
  <c r="P104" i="2"/>
  <c r="BK104" i="2"/>
  <c r="J104" i="2"/>
  <c r="BE104" i="2"/>
  <c r="BI102" i="2"/>
  <c r="BH102" i="2"/>
  <c r="BG102" i="2"/>
  <c r="BF102" i="2"/>
  <c r="T102" i="2"/>
  <c r="T101" i="2" s="1"/>
  <c r="T87" i="2" s="1"/>
  <c r="T86" i="2" s="1"/>
  <c r="R102" i="2"/>
  <c r="R101" i="2"/>
  <c r="P102" i="2"/>
  <c r="P101" i="2" s="1"/>
  <c r="BK102" i="2"/>
  <c r="BK101" i="2"/>
  <c r="J101" i="2" s="1"/>
  <c r="J64" i="2" s="1"/>
  <c r="J102" i="2"/>
  <c r="BE102" i="2"/>
  <c r="BI99" i="2"/>
  <c r="BH99" i="2"/>
  <c r="BG99" i="2"/>
  <c r="BF99" i="2"/>
  <c r="T99" i="2"/>
  <c r="R99" i="2"/>
  <c r="P99" i="2"/>
  <c r="BK99" i="2"/>
  <c r="J99" i="2"/>
  <c r="BE99" i="2" s="1"/>
  <c r="BI97" i="2"/>
  <c r="BH97" i="2"/>
  <c r="BG97" i="2"/>
  <c r="BF97" i="2"/>
  <c r="T97" i="2"/>
  <c r="T96" i="2"/>
  <c r="R97" i="2"/>
  <c r="R96" i="2"/>
  <c r="P97" i="2"/>
  <c r="P96" i="2"/>
  <c r="BK97" i="2"/>
  <c r="BK96" i="2"/>
  <c r="J96" i="2" s="1"/>
  <c r="J63" i="2" s="1"/>
  <c r="J97" i="2"/>
  <c r="BE97" i="2"/>
  <c r="BI94" i="2"/>
  <c r="BH94" i="2"/>
  <c r="BG94" i="2"/>
  <c r="BF94" i="2"/>
  <c r="T94" i="2"/>
  <c r="T93" i="2"/>
  <c r="R94" i="2"/>
  <c r="R93" i="2" s="1"/>
  <c r="R87" i="2" s="1"/>
  <c r="R86" i="2" s="1"/>
  <c r="P94" i="2"/>
  <c r="P93" i="2"/>
  <c r="BK94" i="2"/>
  <c r="BK93" i="2" s="1"/>
  <c r="J93" i="2" s="1"/>
  <c r="J62" i="2" s="1"/>
  <c r="J94" i="2"/>
  <c r="BE94" i="2"/>
  <c r="BI91" i="2"/>
  <c r="BH91" i="2"/>
  <c r="BG91" i="2"/>
  <c r="BF91" i="2"/>
  <c r="T91" i="2"/>
  <c r="R91" i="2"/>
  <c r="P91" i="2"/>
  <c r="BK91" i="2"/>
  <c r="J91" i="2"/>
  <c r="BE91" i="2"/>
  <c r="BI89" i="2"/>
  <c r="F37" i="2" s="1"/>
  <c r="BD55" i="1" s="1"/>
  <c r="BD54" i="1" s="1"/>
  <c r="W33" i="1" s="1"/>
  <c r="BH89" i="2"/>
  <c r="F36" i="2"/>
  <c r="BC55" i="1" s="1"/>
  <c r="BC54" i="1" s="1"/>
  <c r="BG89" i="2"/>
  <c r="F35" i="2"/>
  <c r="BB55" i="1"/>
  <c r="BF89" i="2"/>
  <c r="J34" i="2" s="1"/>
  <c r="AW55" i="1" s="1"/>
  <c r="F34" i="2"/>
  <c r="BA55" i="1" s="1"/>
  <c r="T89" i="2"/>
  <c r="T88" i="2"/>
  <c r="R89" i="2"/>
  <c r="R88" i="2"/>
  <c r="P89" i="2"/>
  <c r="P88" i="2"/>
  <c r="BK89" i="2"/>
  <c r="BK88" i="2"/>
  <c r="J88" i="2" s="1"/>
  <c r="J61" i="2" s="1"/>
  <c r="J89" i="2"/>
  <c r="BE89" i="2"/>
  <c r="J82" i="2"/>
  <c r="F82" i="2"/>
  <c r="F80" i="2"/>
  <c r="E78" i="2"/>
  <c r="J54" i="2"/>
  <c r="F54" i="2"/>
  <c r="F52" i="2"/>
  <c r="E50" i="2"/>
  <c r="J24" i="2"/>
  <c r="E24" i="2"/>
  <c r="J55" i="2" s="1"/>
  <c r="J83" i="2"/>
  <c r="J23" i="2"/>
  <c r="J18" i="2"/>
  <c r="E18" i="2"/>
  <c r="F83" i="2" s="1"/>
  <c r="J17" i="2"/>
  <c r="J12" i="2"/>
  <c r="J80" i="2" s="1"/>
  <c r="E7" i="2"/>
  <c r="E76" i="2" s="1"/>
  <c r="AS54" i="1"/>
  <c r="L50" i="1"/>
  <c r="AM50" i="1"/>
  <c r="AM49" i="1"/>
  <c r="L49" i="1"/>
  <c r="AM47" i="1"/>
  <c r="L47" i="1"/>
  <c r="L45" i="1"/>
  <c r="L44" i="1"/>
  <c r="J33" i="2" l="1"/>
  <c r="AV55" i="1" s="1"/>
  <c r="AT55" i="1" s="1"/>
  <c r="J309" i="3"/>
  <c r="J68" i="3" s="1"/>
  <c r="BK308" i="3"/>
  <c r="J308" i="3" s="1"/>
  <c r="J67" i="3" s="1"/>
  <c r="J596" i="3"/>
  <c r="J82" i="3" s="1"/>
  <c r="BK595" i="3"/>
  <c r="J595" i="3" s="1"/>
  <c r="J81" i="3" s="1"/>
  <c r="J585" i="3"/>
  <c r="J79" i="3" s="1"/>
  <c r="BK584" i="3"/>
  <c r="J584" i="3" s="1"/>
  <c r="J78" i="3" s="1"/>
  <c r="BA54" i="1"/>
  <c r="AY54" i="1"/>
  <c r="W32" i="1"/>
  <c r="P87" i="2"/>
  <c r="P86" i="2" s="1"/>
  <c r="AU55" i="1" s="1"/>
  <c r="AU54" i="1" s="1"/>
  <c r="J33" i="3"/>
  <c r="AV56" i="1" s="1"/>
  <c r="F33" i="3"/>
  <c r="AZ56" i="1" s="1"/>
  <c r="R103" i="3"/>
  <c r="F33" i="2"/>
  <c r="AZ55" i="1" s="1"/>
  <c r="J105" i="3"/>
  <c r="J61" i="3" s="1"/>
  <c r="BK104" i="3"/>
  <c r="AX54" i="1"/>
  <c r="W31" i="1"/>
  <c r="J34" i="3"/>
  <c r="AW56" i="1" s="1"/>
  <c r="J52" i="2"/>
  <c r="F55" i="2"/>
  <c r="BK87" i="2"/>
  <c r="E48" i="3"/>
  <c r="J55" i="3"/>
  <c r="E48" i="2"/>
  <c r="AT56" i="1" l="1"/>
  <c r="W30" i="1"/>
  <c r="AW54" i="1"/>
  <c r="AK30" i="1" s="1"/>
  <c r="BK86" i="2"/>
  <c r="J86" i="2" s="1"/>
  <c r="J87" i="2"/>
  <c r="J60" i="2" s="1"/>
  <c r="AZ54" i="1"/>
  <c r="J104" i="3"/>
  <c r="J60" i="3" s="1"/>
  <c r="BK103" i="3"/>
  <c r="J103" i="3" s="1"/>
  <c r="J59" i="2" l="1"/>
  <c r="J30" i="2"/>
  <c r="J30" i="3"/>
  <c r="J59" i="3"/>
  <c r="AV54" i="1"/>
  <c r="W29" i="1"/>
  <c r="AG56" i="1" l="1"/>
  <c r="AN56" i="1" s="1"/>
  <c r="J39" i="3"/>
  <c r="AG55" i="1"/>
  <c r="J39" i="2"/>
  <c r="AK29" i="1"/>
  <c r="AT54" i="1"/>
  <c r="AG54" i="1" l="1"/>
  <c r="AN55" i="1"/>
  <c r="AK26" i="1" l="1"/>
  <c r="AK35" i="1" s="1"/>
  <c r="AN54" i="1"/>
</calcChain>
</file>

<file path=xl/sharedStrings.xml><?xml version="1.0" encoding="utf-8"?>
<sst xmlns="http://schemas.openxmlformats.org/spreadsheetml/2006/main" count="6504" uniqueCount="1267">
  <si>
    <t>Export Komplet</t>
  </si>
  <si>
    <t/>
  </si>
  <si>
    <t>2.0</t>
  </si>
  <si>
    <t>ZAMOK</t>
  </si>
  <si>
    <t>False</t>
  </si>
  <si>
    <t>{6a42fb8d-41eb-4e3c-9512-5cacd488d36c}</t>
  </si>
  <si>
    <t>0,01</t>
  </si>
  <si>
    <t>21</t>
  </si>
  <si>
    <t>15</t>
  </si>
  <si>
    <t>REKAPITULACE STAVBY</t>
  </si>
  <si>
    <t>v ---  níže se nacházejí doplnkové a pomocné údaje k sestavám  --- v</t>
  </si>
  <si>
    <t>Návod na vyplnění</t>
  </si>
  <si>
    <t>0,001</t>
  </si>
  <si>
    <t>Kód:</t>
  </si>
  <si>
    <t>N17-165_exp3</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</si>
  <si>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</si>
  <si>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</si>
  <si>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Projekt opatření pro snížení energetické náročnosti objektu</t>
  </si>
  <si>
    <t>KSO:</t>
  </si>
  <si>
    <t>801 31</t>
  </si>
  <si>
    <t>CC-CZ:</t>
  </si>
  <si>
    <t>1263</t>
  </si>
  <si>
    <t>Místo:</t>
  </si>
  <si>
    <t>Habrmanova 1779 56002 - Česká Třebová</t>
  </si>
  <si>
    <t>Datum:</t>
  </si>
  <si>
    <t>3. 8. 2017</t>
  </si>
  <si>
    <t>CZ-CPV:</t>
  </si>
  <si>
    <t>45000000-7</t>
  </si>
  <si>
    <t>CZ-CPA:</t>
  </si>
  <si>
    <t>41.00.48</t>
  </si>
  <si>
    <t>Zadavatel:</t>
  </si>
  <si>
    <t>IČ:</t>
  </si>
  <si>
    <t>Město Česká Třebová</t>
  </si>
  <si>
    <t>DIČ:</t>
  </si>
  <si>
    <t>Uchazeč:</t>
  </si>
  <si>
    <t>Vyplň údaj</t>
  </si>
  <si>
    <t>Projektant:</t>
  </si>
  <si>
    <t>DEKPROJEKT s.r.o.</t>
  </si>
  <si>
    <t>True</t>
  </si>
  <si>
    <t>Zpracovatel:</t>
  </si>
  <si>
    <t xml:space="preserve"> </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</si>
  <si>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</si>
  <si>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Nedílnou součástí soupisu prací je projektová dokumentace vč. textových příloh, na kterou se položky soupisu prací plně odkazují.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</si>
  <si>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</si>
  <si>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</si>
  <si>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</si>
  <si>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</si>
  <si>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</si>
  <si>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</si>
  <si>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</si>
  <si>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</si>
  <si>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</si>
  <si>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</si>
  <si>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</si>
  <si>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</si>
  <si>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</si>
  <si>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</si>
  <si>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</si>
  <si>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</si>
  <si>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</si>
  <si>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</si>
  <si>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</si>
  <si>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</si>
  <si>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</si>
  <si>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</si>
  <si>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</si>
  <si>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</si>
  <si>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</si>
  <si>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</si>
  <si>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</si>
  <si>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</si>
  <si>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</si>
  <si>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</si>
  <si>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</si>
  <si>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</si>
  <si>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</si>
  <si>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</si>
  <si>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</si>
  <si>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</si>
  <si>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</si>
  <si>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</si>
  <si>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</si>
  <si>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VON</t>
  </si>
  <si>
    <t>Vedlejší a ostatní náklady stavby</t>
  </si>
  <si>
    <t>1</t>
  </si>
  <si>
    <t>{e9a39d74-2fcf-497e-8178-fb335f7ce64b}</t>
  </si>
  <si>
    <t>2</t>
  </si>
  <si>
    <t>D.1.1</t>
  </si>
  <si>
    <t>Architektonicko-stavební řešení</t>
  </si>
  <si>
    <t>STA</t>
  </si>
  <si>
    <t>{691aeb14-dd99-4706-a737-d7fe87169f25}</t>
  </si>
  <si>
    <t>KRYCÍ LIST SOUPISU PRACÍ</t>
  </si>
  <si>
    <t>Objekt:</t>
  </si>
  <si>
    <t>VON - Vedlejší a ostatní náklady stavby</t>
  </si>
  <si>
    <t>REKAPITULACE ČLENĚNÍ SOUPISU PRACÍ</t>
  </si>
  <si>
    <t>Kód dílu - Popis</t>
  </si>
  <si>
    <t>Cena celkem [CZK]</t>
  </si>
  <si>
    <t>Náklady ze soupisu prací</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</si>
  <si>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</si>
  <si>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</si>
  <si>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</si>
  <si>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</si>
  <si>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</si>
  <si>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</si>
  <si>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</si>
  <si>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</si>
  <si>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</si>
  <si>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</si>
  <si>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</si>
  <si>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</si>
  <si>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</si>
  <si>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</si>
  <si>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</si>
  <si>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</si>
  <si>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</si>
  <si>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</si>
  <si>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</si>
  <si>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</si>
  <si>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</si>
  <si>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</si>
  <si>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5</t>
  </si>
  <si>
    <t>ROZPOCET</t>
  </si>
  <si>
    <t>VRN1</t>
  </si>
  <si>
    <t>Průzkumné, geodetické a projektové práce</t>
  </si>
  <si>
    <t>K</t>
  </si>
  <si>
    <t>013244000</t>
  </si>
  <si>
    <t>Dokumentace pro provádění stavby</t>
  </si>
  <si>
    <t>Kč</t>
  </si>
  <si>
    <t>CS ÚRS 2017 01</t>
  </si>
  <si>
    <t>1024</t>
  </si>
  <si>
    <t>1994906157</t>
  </si>
  <si>
    <t>P</t>
  </si>
  <si>
    <t>Poznámka k položce:_x000D_
V jednotkové ceně zahrnuty náklady na vypracování :_x000D_
-prováděcí / dílenské dokumentace pro provedení stavby vč. potřebných detailů_x000D_
(specifikace a rozsah - dle vyhlášky 169/2016 Sb.)_x000D_
VEŠKERÉ FORMY A PŘEDÁNÍ SE ŘÍDÍ PODMÍNKAMI ZADÁVACÍ DOKUMENTACE STAVBY</t>
  </si>
  <si>
    <t>013254000</t>
  </si>
  <si>
    <t>Dokumentace skutečného provedení stavby</t>
  </si>
  <si>
    <t>-2073886790</t>
  </si>
  <si>
    <t>Poznámka k položce:_x000D_
(specifikace a rozsah - dle vyhlášky 169/2016 Sb.)_x000D_
VEŠKERÉ FORMY A PŘEDÁNÍ SE ŘÍDÍ PODMÍNKAMI ZADÁVACÍ DOKUMENTACE STAVBY</t>
  </si>
  <si>
    <t>VRN2</t>
  </si>
  <si>
    <t>Příprava staveniště</t>
  </si>
  <si>
    <t>3</t>
  </si>
  <si>
    <t>020001000</t>
  </si>
  <si>
    <t xml:space="preserve">Příprava staveniště </t>
  </si>
  <si>
    <t>-1247525135</t>
  </si>
  <si>
    <t xml:space="preserve">Poznámka k položce:_x000D_
(specifikace a rozsah - dle vyhlášky 169/2016 Sb.)_x000D_
-Zřízení trvalé, dočasné deponie a mezideponie_x000D_
-zřízení příjezdů a přístupů na staveniště_x000D_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</si>
  <si>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</si>
  <si>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</si>
  <si>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4</t>
  </si>
  <si>
    <t>030001000</t>
  </si>
  <si>
    <t xml:space="preserve">Zařízení staveniště </t>
  </si>
  <si>
    <t>-842023436</t>
  </si>
  <si>
    <t xml:space="preserve">Poznámka k položce:_x000D_
(specifikace a rozsah - dle vyhlášky 169/2016 Sb.)_x000D_
-kancelářské/skladovací/sociální objekty, oplocení stavby, ostraha staveniště, kompletní vnitrostaveništní rozvody všech potřebných energií vč. jejich poplatků, zajištění podružných měření spotřeby_x000D_
</t>
  </si>
  <si>
    <t>039002000</t>
  </si>
  <si>
    <t>Zrušení zařízení staveniště</t>
  </si>
  <si>
    <t>839007523</t>
  </si>
  <si>
    <t>Poznámka k položce:_x000D_
-náklady zhotovitele spojené s kompletní likvidací zařízení staveniště vč. uvedení všech dotčených ploch do bezvadného stavu</t>
  </si>
  <si>
    <t>VRN4</t>
  </si>
  <si>
    <t>Inženýrská činnost</t>
  </si>
  <si>
    <t>6</t>
  </si>
  <si>
    <t>040001000</t>
  </si>
  <si>
    <t>737551276</t>
  </si>
  <si>
    <t>Poznámka k položce:_x000D_
(specifikace a rozsah - dle vyhlášky 169/2016 Sb.)</t>
  </si>
  <si>
    <t>7</t>
  </si>
  <si>
    <t>043103000</t>
  </si>
  <si>
    <t>Zkoušky bez rozlišení</t>
  </si>
  <si>
    <t>808064411</t>
  </si>
  <si>
    <t xml:space="preserve">Poznámka k položce:_x000D_
Provedení všech zkoušek a revizí předepsaných projektovou a zadávací dokumentací, platnými normami, návodů k obsluze - (neuvedených v jednotlivých soupisech prací) </t>
  </si>
  <si>
    <t>8</t>
  </si>
  <si>
    <t>045002000</t>
  </si>
  <si>
    <t xml:space="preserve">Kompletační a koordinační činnost </t>
  </si>
  <si>
    <t>2022159583</t>
  </si>
  <si>
    <t>VRN7</t>
  </si>
  <si>
    <t>Provozní vlivy</t>
  </si>
  <si>
    <t>9</t>
  </si>
  <si>
    <t>071103000</t>
  </si>
  <si>
    <t>Provoz investora</t>
  </si>
  <si>
    <t>-1371633820</t>
  </si>
  <si>
    <t>Poznámka k položce:_x000D_
Náklady související se ztíženými podmínkami při provádění díla v závislosti na okolním provozu (pro práce prováděné za nepřerušeného nebo omezeného provozu v dotčených objektech nebo samotném areálu)_x000D_
-ochrana a zakrytí určených prvků a konstrukcí - ZABEZPEČENÍ PŘED POŠKOZENÍM STAVEBNÍ ČINNOSTÍ</t>
  </si>
  <si>
    <t>VRN9</t>
  </si>
  <si>
    <t>Ostatní náklady</t>
  </si>
  <si>
    <t>10</t>
  </si>
  <si>
    <t>090001000</t>
  </si>
  <si>
    <t>-1731117864</t>
  </si>
  <si>
    <t>Poznámka k položce:_x000D_
V jednotkové ceně zahrnuty náklady :_x000D_
-ostatní náklady dle vyhlášky 169/2016 Sb_x000D_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vč. řádného zajištění. Zpětné protokolární předání všech inženýrských sítí jednotlivým správcům vč. uvedení dotčených ploch do bezvadného stavu.</t>
  </si>
  <si>
    <t>D.1.1 - Architektonicko-stavební řešení</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</si>
  <si>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</si>
  <si>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</si>
  <si>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</si>
  <si>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</si>
  <si>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</si>
  <si>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</si>
  <si>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</si>
  <si>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</si>
  <si>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</si>
  <si>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</si>
  <si>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</si>
  <si>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</si>
  <si>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</si>
  <si>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</si>
  <si>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</si>
  <si>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</si>
  <si>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</si>
  <si>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</si>
  <si>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M - Práce a dodávky M</t>
  </si>
  <si>
    <t xml:space="preserve">    21-M - Elektromontáže</t>
  </si>
  <si>
    <t>HZS - Hodinové zúčtovací sazby</t>
  </si>
  <si>
    <t>Ostatní - Ostatní</t>
  </si>
  <si>
    <t xml:space="preserve">    OST1 - Záchytný systém</t>
  </si>
  <si>
    <t xml:space="preserve">    OST2 - Ostatní práce a dodávky</t>
  </si>
  <si>
    <t>HSV</t>
  </si>
  <si>
    <t>Práce a dodávky HSV</t>
  </si>
  <si>
    <t>Zemní práce</t>
  </si>
  <si>
    <t>113106121</t>
  </si>
  <si>
    <t>Rozebrání dlažeb komunikací pro pěší z betonových nebo kamenných dlaždic</t>
  </si>
  <si>
    <t>m2</t>
  </si>
  <si>
    <t>393182881</t>
  </si>
  <si>
    <t>132112101</t>
  </si>
  <si>
    <t>Hloubení rýh š do 600 mm ručním nebo pneum nářadím v soudržných horninách tř. 1 a 2</t>
  </si>
  <si>
    <t>m3</t>
  </si>
  <si>
    <t>-1068214104</t>
  </si>
  <si>
    <t>VV</t>
  </si>
  <si>
    <t>"spodní stavba" (357,05*0,6*0,3)</t>
  </si>
  <si>
    <t>Součet</t>
  </si>
  <si>
    <t>162701105</t>
  </si>
  <si>
    <t>Vodorovné přemístění do 10000 m výkopku/sypaniny z horniny tř. 1 až 4</t>
  </si>
  <si>
    <t>269252388</t>
  </si>
  <si>
    <t>171201201</t>
  </si>
  <si>
    <t>Uložení sypaniny na skládky</t>
  </si>
  <si>
    <t>1249557435</t>
  </si>
  <si>
    <t>171201211</t>
  </si>
  <si>
    <t>Poplatek za uložení odpadu ze sypaniny na skládce (skládkovné)</t>
  </si>
  <si>
    <t>t</t>
  </si>
  <si>
    <t>-900050948</t>
  </si>
  <si>
    <t>38,56*2 'Přepočtené koeficientem množství</t>
  </si>
  <si>
    <t>174101101</t>
  </si>
  <si>
    <t>Zásyp jam, šachet rýh nebo kolem objektů sypaninou se zhutněním</t>
  </si>
  <si>
    <t>1742219815</t>
  </si>
  <si>
    <t>181411131</t>
  </si>
  <si>
    <t>Založení parkového trávníku výsevem plochy do 1000 m2 v rovině a ve svahu do 1:5</t>
  </si>
  <si>
    <t>CS ÚRS 2016 01</t>
  </si>
  <si>
    <t>-49369898</t>
  </si>
  <si>
    <t>"předpoklad" 357,05*1,0</t>
  </si>
  <si>
    <t>M</t>
  </si>
  <si>
    <t>005724100</t>
  </si>
  <si>
    <t>osivo směs travní parková</t>
  </si>
  <si>
    <t>kg</t>
  </si>
  <si>
    <t>-1462271176</t>
  </si>
  <si>
    <t>357,05*0,025 'Přepočtené koeficientem množství</t>
  </si>
  <si>
    <t>182301121</t>
  </si>
  <si>
    <t>Rozprostření ornice pl do 500 m2 ve svahu přes 1:5 tl vrstvy do 100 mm</t>
  </si>
  <si>
    <t>1066154997</t>
  </si>
  <si>
    <t>10000R01</t>
  </si>
  <si>
    <t xml:space="preserve">dodávka orniční vrstvy </t>
  </si>
  <si>
    <t>CS VLASTNÍ</t>
  </si>
  <si>
    <t>-180945613</t>
  </si>
  <si>
    <t>357,05*0,11 'Přepočtené koeficientem množství</t>
  </si>
  <si>
    <t>Svislé a kompletní konstrukce</t>
  </si>
  <si>
    <t>11</t>
  </si>
  <si>
    <t>312272123</t>
  </si>
  <si>
    <t>Zdivo výplňové tl 200 mm z pórobetonových přesných hladkých tvárnic hmotnosti 500 kg/m3</t>
  </si>
  <si>
    <t>-1823307664</t>
  </si>
  <si>
    <t>((0,6*0,2)+(2,27*2,46)+(3,59*1,65*4))*0,2</t>
  </si>
  <si>
    <t>((2,27*2,46)+(3,59*2,43*2))*0,2</t>
  </si>
  <si>
    <t>((2,27*2,46)+(3,59*1,65*4))*0,2</t>
  </si>
  <si>
    <t>12</t>
  </si>
  <si>
    <t>319201321</t>
  </si>
  <si>
    <t>Vyrovnání nerovného povrchu zdiva tl do 30 mm maltou</t>
  </si>
  <si>
    <t>-1283272727</t>
  </si>
  <si>
    <t>"viz výměna výplní otvorů" 950,6*0,35</t>
  </si>
  <si>
    <t>13</t>
  </si>
  <si>
    <t>342291121</t>
  </si>
  <si>
    <t>Ukotvení zdiva ke stávajícím konstrukcím plochými kotvami</t>
  </si>
  <si>
    <t>m</t>
  </si>
  <si>
    <t>1169525282</t>
  </si>
  <si>
    <t>Komunikace pozemní</t>
  </si>
  <si>
    <t>14</t>
  </si>
  <si>
    <t>564231111</t>
  </si>
  <si>
    <t>Podklad nebo podsyp ze štěrkopísku ŠP tl 100 mm</t>
  </si>
  <si>
    <t>900712385</t>
  </si>
  <si>
    <t>"spodní stavba" 357,05*0,5</t>
  </si>
  <si>
    <t>Úpravy povrchů, podlahy a osazování výplní</t>
  </si>
  <si>
    <t>611131101</t>
  </si>
  <si>
    <t>Cementový postřik vnitřních stropů nanášený celoplošně ručně</t>
  </si>
  <si>
    <t>-1885635869</t>
  </si>
  <si>
    <t>"viz skladba S3" 118,96</t>
  </si>
  <si>
    <t>16</t>
  </si>
  <si>
    <t>611131121</t>
  </si>
  <si>
    <t>Penetrace akrylát-silikonová vnitřních stropů nanášená ručně</t>
  </si>
  <si>
    <t>453412823</t>
  </si>
  <si>
    <t>17</t>
  </si>
  <si>
    <t>611142001</t>
  </si>
  <si>
    <t>Potažení vnitřních stropů sklovláknitým pletivem vtlačeným do tenkovrstvé hmoty</t>
  </si>
  <si>
    <t>-1623419498</t>
  </si>
  <si>
    <t>18</t>
  </si>
  <si>
    <t>611311131</t>
  </si>
  <si>
    <t>Potažení vnitřních rovných stropů vápenným štukem tloušťky do 3 mm</t>
  </si>
  <si>
    <t>-583483979</t>
  </si>
  <si>
    <t>19</t>
  </si>
  <si>
    <t>611321111</t>
  </si>
  <si>
    <t>Vápenocementová omítka hrubá jednovrstvá zatřená vnitřních stropů rovných nanášená ručně</t>
  </si>
  <si>
    <t>184767546</t>
  </si>
  <si>
    <t>20</t>
  </si>
  <si>
    <t>611321191</t>
  </si>
  <si>
    <t>Příplatek k vápenocementové omítce vnitřních stropů za každých dalších 5 mm tloušťky ručně</t>
  </si>
  <si>
    <t>931997471</t>
  </si>
  <si>
    <t>118,96*2 'Přepočtené koeficientem množství</t>
  </si>
  <si>
    <t>612131101</t>
  </si>
  <si>
    <t>Cementový postřik vnitřních stěn nanášený celoplošně ručně</t>
  </si>
  <si>
    <t>931395284</t>
  </si>
  <si>
    <t>"viz zazdívky" 104,74</t>
  </si>
  <si>
    <t>22</t>
  </si>
  <si>
    <t>612131121</t>
  </si>
  <si>
    <t>Penetrace akrylát-silikonová vnitřních stěn nanášená ručně</t>
  </si>
  <si>
    <t>-126002451</t>
  </si>
  <si>
    <t>"viz zazdívky" 104,74+209,48</t>
  </si>
  <si>
    <t>23</t>
  </si>
  <si>
    <t>612142001</t>
  </si>
  <si>
    <t>Potažení vnitřních stěn sklovláknitým pletivem vtlačeným do tenkovrstvé hmoty</t>
  </si>
  <si>
    <t>-1968608572</t>
  </si>
  <si>
    <t>"zpevnění podkladu" 104,74</t>
  </si>
  <si>
    <t>24</t>
  </si>
  <si>
    <t>612311131</t>
  </si>
  <si>
    <t>Potažení vnitřních stěn vápenným štukem tloušťky do 3 mm</t>
  </si>
  <si>
    <t>-1353991708</t>
  </si>
  <si>
    <t>25</t>
  </si>
  <si>
    <t>612321111</t>
  </si>
  <si>
    <t>Vápenocementová omítka hrubá jednovrstvá zatřená vnitřních stěn nanášená ručně</t>
  </si>
  <si>
    <t>-981041734</t>
  </si>
  <si>
    <t>26</t>
  </si>
  <si>
    <t>612321191</t>
  </si>
  <si>
    <t>Příplatek k vápenocementové omítce vnitřních stěn za každých dalších 5 mm tloušťky ručně</t>
  </si>
  <si>
    <t>-532065811</t>
  </si>
  <si>
    <t>104,74*2 'Přepočtené koeficientem množství</t>
  </si>
  <si>
    <t>27</t>
  </si>
  <si>
    <t>612325302</t>
  </si>
  <si>
    <t>Vápenocementová štuková omítka ostění nebo nadpraží</t>
  </si>
  <si>
    <t>638628778</t>
  </si>
  <si>
    <t>28</t>
  </si>
  <si>
    <t>621131121</t>
  </si>
  <si>
    <t>Penetrace akrylát-silikon vnějších podhledů nanášená ručně</t>
  </si>
  <si>
    <t>-1807422638</t>
  </si>
  <si>
    <t>29</t>
  </si>
  <si>
    <t>621221021</t>
  </si>
  <si>
    <t>Montáž kontaktního zateplení vnějších podhledů z minerální vlny s podélnou orientací  tl do 120 mm</t>
  </si>
  <si>
    <t>-1741594833</t>
  </si>
  <si>
    <t>(8,8*2,65)</t>
  </si>
  <si>
    <t>30</t>
  </si>
  <si>
    <t>631515270</t>
  </si>
  <si>
    <t>deska fasádní minerální izolační s podélnými vlákny tll. 100 mm</t>
  </si>
  <si>
    <t>-304148401</t>
  </si>
  <si>
    <t>Poznámka k položce:_x000D_
 λ-0.040</t>
  </si>
  <si>
    <t>23,32*1,1 'Přepočtené koeficientem množství</t>
  </si>
  <si>
    <t>31</t>
  </si>
  <si>
    <t>621251105</t>
  </si>
  <si>
    <t>Příplatek k cenám kontaktního zateplení podhledů za použití tepelněizolačních zátek z minerální vlny</t>
  </si>
  <si>
    <t>-1372130607</t>
  </si>
  <si>
    <t>32</t>
  </si>
  <si>
    <t>621532021</t>
  </si>
  <si>
    <t>Tenkovrstvá silikonová hydrofilní zrnitá omítka tl. 2,0 mm včetně penetrace vnějších podhledů</t>
  </si>
  <si>
    <t>-996312937</t>
  </si>
  <si>
    <t>33</t>
  </si>
  <si>
    <t>622131101</t>
  </si>
  <si>
    <t>Cementový postřik vnějších stěn nanášený celoplošně ručně</t>
  </si>
  <si>
    <t>1587859617</t>
  </si>
  <si>
    <t>"spodní stavba" 357,05*0,8</t>
  </si>
  <si>
    <t>34</t>
  </si>
  <si>
    <t>622131121</t>
  </si>
  <si>
    <t>Penetrace akrylát-silikon vnějších stěn nanášená ručně</t>
  </si>
  <si>
    <t>-778541272</t>
  </si>
  <si>
    <t>35</t>
  </si>
  <si>
    <t>622142001</t>
  </si>
  <si>
    <t>Potažení vnějších stěn a podhledů sklovláknitým pletivem vtlačeným do tenkovrstvé hmoty</t>
  </si>
  <si>
    <t>1890968102</t>
  </si>
  <si>
    <t>"ostatní nezateplené plochy" 357,05*0,5</t>
  </si>
  <si>
    <t>36</t>
  </si>
  <si>
    <t>622143001</t>
  </si>
  <si>
    <t>Montáž omítkových plastových nebo pozinkovaných soklových profilů</t>
  </si>
  <si>
    <t>-1684389390</t>
  </si>
  <si>
    <t>37</t>
  </si>
  <si>
    <t>590516380</t>
  </si>
  <si>
    <t>lišta zakládací 163 mm tl.1,0mm</t>
  </si>
  <si>
    <t>-2105001571</t>
  </si>
  <si>
    <t>357,05*1,1 'Přepočtené koeficientem množství</t>
  </si>
  <si>
    <t>38</t>
  </si>
  <si>
    <t>622143002</t>
  </si>
  <si>
    <t>Montáž omítkových plastových nebo pozinkovaných dilatačních profilů</t>
  </si>
  <si>
    <t>-334296149</t>
  </si>
  <si>
    <t>39</t>
  </si>
  <si>
    <t>553430140</t>
  </si>
  <si>
    <t xml:space="preserve">profil omítkový dilatační pro omítky venkovní </t>
  </si>
  <si>
    <t>-606131698</t>
  </si>
  <si>
    <t>68*1,1 'Přepočtené koeficientem množství</t>
  </si>
  <si>
    <t>40</t>
  </si>
  <si>
    <t>622143003</t>
  </si>
  <si>
    <t>Montáž omítkových plastových nebo pozinkovaných rohových profilů s tkaninou</t>
  </si>
  <si>
    <t>-210854897</t>
  </si>
  <si>
    <t>"viz výměna výplní otvorů" 950,6</t>
  </si>
  <si>
    <t>"fasáda" 1,25*(1007,77+167,2+(357,05*2))</t>
  </si>
  <si>
    <t>41</t>
  </si>
  <si>
    <t>590514800</t>
  </si>
  <si>
    <t>lišta rohová Al 10/10 cm s tkaninou bal. 2,5 m</t>
  </si>
  <si>
    <t>-17026834</t>
  </si>
  <si>
    <t>42</t>
  </si>
  <si>
    <t>553430200</t>
  </si>
  <si>
    <t>profil omítkový rohový pro omítky vnitřní s tkaninou</t>
  </si>
  <si>
    <t>-141474885</t>
  </si>
  <si>
    <t>43</t>
  </si>
  <si>
    <t>622143004</t>
  </si>
  <si>
    <t>Montáž omítkových samolepících začišťovacích profilů (APU lišt)</t>
  </si>
  <si>
    <t>1365118217</t>
  </si>
  <si>
    <t>"fasáda" 1007,77</t>
  </si>
  <si>
    <t>44</t>
  </si>
  <si>
    <t>590514760</t>
  </si>
  <si>
    <t>profil okenní začišťovací _ APU</t>
  </si>
  <si>
    <t>1125779290</t>
  </si>
  <si>
    <t>Poznámka k položce:_x000D_
délka 2,4 m, přesah tkaniny 100 mm</t>
  </si>
  <si>
    <t>1958,37*1,1 'Přepočtené koeficientem množství</t>
  </si>
  <si>
    <t>45</t>
  </si>
  <si>
    <t>622211021</t>
  </si>
  <si>
    <t>Montáž kontaktního zateplení vnějších stěn z polystyrénových desek tl do 120 mm</t>
  </si>
  <si>
    <t>-626555850</t>
  </si>
  <si>
    <t>"ZS4" 58,5</t>
  </si>
  <si>
    <t>46</t>
  </si>
  <si>
    <t>283759380</t>
  </si>
  <si>
    <t>deska fasádní polystyrénová EPS 70 F 1000 x 500 x 100 mm</t>
  </si>
  <si>
    <t>766403807</t>
  </si>
  <si>
    <t>Poznámka k položce:_x000D_
lambda=0,040 [W / m K]</t>
  </si>
  <si>
    <t>58,5*1,1 'Přepočtené koeficientem množství</t>
  </si>
  <si>
    <t>47</t>
  </si>
  <si>
    <t>622211031</t>
  </si>
  <si>
    <t>Montáž kontaktního zateplení vnějších stěn z polystyrénových desek tl do 160 mm</t>
  </si>
  <si>
    <t>-695251113</t>
  </si>
  <si>
    <t>"ZS3" 107,115</t>
  </si>
  <si>
    <t>48</t>
  </si>
  <si>
    <t>283763850</t>
  </si>
  <si>
    <t>deska z extrudovaného polystyrénu  XPS - 1250 x 600 mm</t>
  </si>
  <si>
    <t>1038786767</t>
  </si>
  <si>
    <t>107,115*0,176 'Přepočtené koeficientem množství</t>
  </si>
  <si>
    <t>49</t>
  </si>
  <si>
    <t>-1296727724</t>
  </si>
  <si>
    <t>"ZS1" 2038,388-65,8-107,115-58,5-(579,71)</t>
  </si>
  <si>
    <t>50</t>
  </si>
  <si>
    <t>283759520</t>
  </si>
  <si>
    <t>deska fasádní polystyrénová EPS 70 F 1000 x 500 x 160 mm</t>
  </si>
  <si>
    <t>-632511605</t>
  </si>
  <si>
    <t>1227,263*1,1 'Přepočtené koeficientem množství</t>
  </si>
  <si>
    <t>51</t>
  </si>
  <si>
    <t>622212051</t>
  </si>
  <si>
    <t>Montáž kontaktního zateplení vnějšího ostění hl. špalety do 400 mm z polystyrenu tl do 40 mm</t>
  </si>
  <si>
    <t>633837565</t>
  </si>
  <si>
    <t>52</t>
  </si>
  <si>
    <t>283760720</t>
  </si>
  <si>
    <t>deska fasádní polystyrénová EPS s příměsí grafitu 1000 x 500 x 40 mm</t>
  </si>
  <si>
    <t>1885636248</t>
  </si>
  <si>
    <t>1293,81*0,33 'Přepočtené koeficientem množství</t>
  </si>
  <si>
    <t>53</t>
  </si>
  <si>
    <t>622221031</t>
  </si>
  <si>
    <t>Montáž kontaktního zateplení vnějších stěn z minerální vlny s podélnou orientací vláken tl do 160 mm</t>
  </si>
  <si>
    <t>1952341802</t>
  </si>
  <si>
    <t>"ZS2" 65,8</t>
  </si>
  <si>
    <t>54</t>
  </si>
  <si>
    <t>631515380</t>
  </si>
  <si>
    <t>deska fasádní minerální izolační s podélnými vlákny tl. 160 mm</t>
  </si>
  <si>
    <t>-1461420426</t>
  </si>
  <si>
    <t>65,8*1,1 'Přepočtené koeficientem množství</t>
  </si>
  <si>
    <t>55</t>
  </si>
  <si>
    <t>622251101</t>
  </si>
  <si>
    <t>Příplatek k cenám kontaktního zateplení stěn za použití tepelněizolačních zátek z polystyrenu</t>
  </si>
  <si>
    <t>2021049335</t>
  </si>
  <si>
    <t>56</t>
  </si>
  <si>
    <t>622251105</t>
  </si>
  <si>
    <t>Příplatek k cenám kontaktního zateplení stěn za použití tepelněizolačních zátek z minerální vlny</t>
  </si>
  <si>
    <t>939490521</t>
  </si>
  <si>
    <t>57</t>
  </si>
  <si>
    <t>622325102</t>
  </si>
  <si>
    <t>Oprava vnější vápenocementové hladké omítky složitosti 1 stěn v rozsahu do 20%</t>
  </si>
  <si>
    <t>-1143727089</t>
  </si>
  <si>
    <t>58</t>
  </si>
  <si>
    <t>622331101</t>
  </si>
  <si>
    <t>Cementová omítka hrubá jednovrstvá nezatřená vnějších stěn nanášená ručně</t>
  </si>
  <si>
    <t>-1906227618</t>
  </si>
  <si>
    <t xml:space="preserve">"viz cementový postřik_vyrovnání pod stěrkovou HI" 285,64 </t>
  </si>
  <si>
    <t>59</t>
  </si>
  <si>
    <t>622511111</t>
  </si>
  <si>
    <t>Tenkovrstvá dekorativní mozaiková střednězrnná omítka včetně penetrace vnějších stěn</t>
  </si>
  <si>
    <t>1792435307</t>
  </si>
  <si>
    <t>60</t>
  </si>
  <si>
    <t>622532021</t>
  </si>
  <si>
    <t>Tenkovrstvá silikonová hydrofilní zrnitá omítka tl. 2,0 mm včetně penetrace vnějších stěn</t>
  </si>
  <si>
    <t>-1391437973</t>
  </si>
  <si>
    <t>1227,26+65,8+58,5+178,525+426,957</t>
  </si>
  <si>
    <t>61</t>
  </si>
  <si>
    <t>622532021.1</t>
  </si>
  <si>
    <t xml:space="preserve">Tenkovrstvá zrnitá omítka _ příplatek za "barevné řešení" dle architektonického návrhu </t>
  </si>
  <si>
    <t>602730412</t>
  </si>
  <si>
    <t>Poznámka k položce:_x000D_
Kompletní provedení dle specifikace PD a TZ včetně všech přímo souvisejících prací a dodávek.</t>
  </si>
  <si>
    <t>"vztaženo na plochu vnějších omítek" 1957,042</t>
  </si>
  <si>
    <t>62</t>
  </si>
  <si>
    <t>629991011</t>
  </si>
  <si>
    <t>Zakrytí výplní otvorů a svislých ploch fólií přilepenou lepící páskou</t>
  </si>
  <si>
    <t>-746615669</t>
  </si>
  <si>
    <t>63</t>
  </si>
  <si>
    <t>629995101</t>
  </si>
  <si>
    <t>Očištění vnějších ploch tlakovou vodou</t>
  </si>
  <si>
    <t>645427764</t>
  </si>
  <si>
    <t>(23,32+1957,042+107,115)</t>
  </si>
  <si>
    <t>64</t>
  </si>
  <si>
    <t>632450123</t>
  </si>
  <si>
    <t>Vyrovnávací cementový potěr tl do 40 mm ze suchých směsí provedený v pásu</t>
  </si>
  <si>
    <t>-1598267544</t>
  </si>
  <si>
    <t>"viz výměna výplní otvorů_parapetní zdivo" 279,64*0,35</t>
  </si>
  <si>
    <t>65</t>
  </si>
  <si>
    <t>637211122</t>
  </si>
  <si>
    <t xml:space="preserve">Okapový chodník z betonových dlaždic 500/500/50 mm kladených do písku </t>
  </si>
  <si>
    <t>-297170165</t>
  </si>
  <si>
    <t>Ostatní konstrukce a práce, bourání</t>
  </si>
  <si>
    <t>66</t>
  </si>
  <si>
    <t>941211111</t>
  </si>
  <si>
    <t>Montáž lešení řadového rámového lehkého zatížení do 200 kg/m2 š do 0,9 m v do 10 m</t>
  </si>
  <si>
    <t>-1381748965</t>
  </si>
  <si>
    <t>(61,3+94,2)*3,35</t>
  </si>
  <si>
    <t>(357,05*4,25)</t>
  </si>
  <si>
    <t>Mezisoučet</t>
  </si>
  <si>
    <t>"přesahy a ostatní" (22*1,2*7,6)+(357,05*1,0)</t>
  </si>
  <si>
    <t>67</t>
  </si>
  <si>
    <t>941211211</t>
  </si>
  <si>
    <t>Příplatek k lešení řadovému rámovému lehkému š 0,9 m v do 25 m za první a ZKD den použití</t>
  </si>
  <si>
    <t>-1195929534</t>
  </si>
  <si>
    <t>2596,078*75 'Přepočtené koeficientem množství</t>
  </si>
  <si>
    <t>68</t>
  </si>
  <si>
    <t>941211811</t>
  </si>
  <si>
    <t>Demontáž lešení řadového rámového lehkého zatížení do 200 kg/m2 š do 0,9 m v do 10 m</t>
  </si>
  <si>
    <t>550888124</t>
  </si>
  <si>
    <t>69</t>
  </si>
  <si>
    <t>944511111</t>
  </si>
  <si>
    <t>Montáž ochranné sítě z textilie z umělých vláken</t>
  </si>
  <si>
    <t>-107257942</t>
  </si>
  <si>
    <t>70</t>
  </si>
  <si>
    <t>944511211</t>
  </si>
  <si>
    <t>Příplatek k ochranné síti za první a ZKD den použití</t>
  </si>
  <si>
    <t>-71182496</t>
  </si>
  <si>
    <t>71</t>
  </si>
  <si>
    <t>944511811</t>
  </si>
  <si>
    <t>Demontáž ochranné sítě z textilie z umělých vláken</t>
  </si>
  <si>
    <t>-1547312726</t>
  </si>
  <si>
    <t>72</t>
  </si>
  <si>
    <t>949101111</t>
  </si>
  <si>
    <t>Lešení pomocné pro objekty pozemních staveb s lešeňovou podlahou v do 1,9 m zatížení do 150 kg/m2</t>
  </si>
  <si>
    <t>-1609966401</t>
  </si>
  <si>
    <t>73</t>
  </si>
  <si>
    <t>952901111</t>
  </si>
  <si>
    <t>Vyčištění budov bytové a občanské výstavby při výšce podlaží do 4 m</t>
  </si>
  <si>
    <t>-519738260</t>
  </si>
  <si>
    <t>74</t>
  </si>
  <si>
    <t>952902121</t>
  </si>
  <si>
    <t xml:space="preserve">Čištění budov zametení drsných podkladů střech </t>
  </si>
  <si>
    <t>684928747</t>
  </si>
  <si>
    <t>75</t>
  </si>
  <si>
    <t>962081141</t>
  </si>
  <si>
    <t>Bourání výplní otvorů ze skleněných tvárnic tl do 150 mm</t>
  </si>
  <si>
    <t>112853122</t>
  </si>
  <si>
    <t>(1,575*2*2)+(1,3*1,7)</t>
  </si>
  <si>
    <t>76</t>
  </si>
  <si>
    <t>965042141</t>
  </si>
  <si>
    <t>Bourání podkladů nebo mazanin betonových tl do 100 mm pl přes 4 m2</t>
  </si>
  <si>
    <t>892929418</t>
  </si>
  <si>
    <t>"S3" 118,96*0,1</t>
  </si>
  <si>
    <t>77</t>
  </si>
  <si>
    <t>967031132</t>
  </si>
  <si>
    <t>Přisekání rovných ostění v cihelném zdivu na MV nebo MVC</t>
  </si>
  <si>
    <t>1723010817</t>
  </si>
  <si>
    <t>78</t>
  </si>
  <si>
    <t>968062R00</t>
  </si>
  <si>
    <t>Vybourání výplní otvorů bez materiálového a plošného rozlišení</t>
  </si>
  <si>
    <t>-101050704</t>
  </si>
  <si>
    <t>Poznámka k položce:_x000D_
Specifikace / rozsah:_x000D_
-vyvěšení křídel (v případě otevíravých výplní)_x000D_
-vybourání rámu (bez rozlišení systému otevírání)_x000D_
--------------------------------------------------------_x000D_
-vybourání pevných (neotevíravých) výplní bez rozlišení _x000D_
--------------------------------------------------------_x000D_
-demontáže a odstranění přímo souvisejících příslušenství a doplňků_x000D_
(parapety, garnyže, rolety, žaluzie, ocel. mříže, ostatní doplňky)_x000D_
---------------------------------------------------------_x000D_
-veškeré demontážní práce a přesuny jesou zahrnuty v jednotkové ceně</t>
  </si>
  <si>
    <t>"kompletní provedení dle specifikace PD a TZ vč. všech souvisejících prací a dodávek"</t>
  </si>
  <si>
    <t>(551,81+104,74+27,91)</t>
  </si>
  <si>
    <t>"ostatní plocha - zazděné prvky" 0,05*684,46</t>
  </si>
  <si>
    <t>79</t>
  </si>
  <si>
    <t>978011191</t>
  </si>
  <si>
    <t>Otlučení vnitřní vápenné nebo vápenocementové omítky stropů v rozsahu do 100 %</t>
  </si>
  <si>
    <t>376571956</t>
  </si>
  <si>
    <t>80</t>
  </si>
  <si>
    <t>978013191</t>
  </si>
  <si>
    <t>Otlučení vnitřní vápenné nebo vápenocementové omítky stěn v rozsahu do 100 %</t>
  </si>
  <si>
    <t>304528805</t>
  </si>
  <si>
    <t xml:space="preserve"> "viz výměna výplní otvorů" 950,6*0,35</t>
  </si>
  <si>
    <t>81</t>
  </si>
  <si>
    <t>978015331</t>
  </si>
  <si>
    <t>Otlučení vnější vápenné nebo vápenocementové vnější omítky stupně členitosti 1 a 2 rozsahu do 20%</t>
  </si>
  <si>
    <t>-224887639</t>
  </si>
  <si>
    <t>82</t>
  </si>
  <si>
    <t>978015391</t>
  </si>
  <si>
    <t>Otlučení vnější vápenné nebo vápenocementové vnější omítky stupně členitosti 1 a 2 rozsahu do 100%</t>
  </si>
  <si>
    <t>846170760</t>
  </si>
  <si>
    <t>83</t>
  </si>
  <si>
    <t>985112132</t>
  </si>
  <si>
    <t>Odsekání degradovaného betonu rubu kleneb a podlah tl do 30 mm</t>
  </si>
  <si>
    <t>-811420770</t>
  </si>
  <si>
    <t>"S3" 118,96</t>
  </si>
  <si>
    <t>84</t>
  </si>
  <si>
    <t>985311313</t>
  </si>
  <si>
    <t>Reprofilace rubu kleneb a podlah cementovými sanačními maltami tl 30 mm</t>
  </si>
  <si>
    <t>-624215536</t>
  </si>
  <si>
    <t>85</t>
  </si>
  <si>
    <t>999281111</t>
  </si>
  <si>
    <t xml:space="preserve">Přesun hmot pro opravy a údržbu budov </t>
  </si>
  <si>
    <t>CS ÚRS 2010 02</t>
  </si>
  <si>
    <t>-784819766</t>
  </si>
  <si>
    <t>997</t>
  </si>
  <si>
    <t>Přesun sutě</t>
  </si>
  <si>
    <t>86</t>
  </si>
  <si>
    <t>997013831</t>
  </si>
  <si>
    <t>Poplatek za uložení stavebního odpadu na skládce (skládkovné)</t>
  </si>
  <si>
    <t>882749139</t>
  </si>
  <si>
    <t>Poznámka k položce:_x000D_
Stavební odpad bez rozlišení.</t>
  </si>
  <si>
    <t>87</t>
  </si>
  <si>
    <t>997211111</t>
  </si>
  <si>
    <t>Svislá doprava suti na v 3,5 m</t>
  </si>
  <si>
    <t>-2019681381</t>
  </si>
  <si>
    <t>88</t>
  </si>
  <si>
    <t>997211119</t>
  </si>
  <si>
    <t>Příplatek ZKD 3,5 m výšky u svislé dopravy suti</t>
  </si>
  <si>
    <t>-408244622</t>
  </si>
  <si>
    <t>89</t>
  </si>
  <si>
    <t>997321511</t>
  </si>
  <si>
    <t>Vodorovná doprava suti a vybouraných hmot po suchu do 1 km</t>
  </si>
  <si>
    <t>-297347215</t>
  </si>
  <si>
    <t>90</t>
  </si>
  <si>
    <t>997321519</t>
  </si>
  <si>
    <t>Příplatek ZKD 1km vodorovné dopravy suti a vybouraných hmot po suchu</t>
  </si>
  <si>
    <t>-87119904</t>
  </si>
  <si>
    <t>321,115*15 'Přepočtené koeficientem množství</t>
  </si>
  <si>
    <t>91</t>
  </si>
  <si>
    <t>997321611</t>
  </si>
  <si>
    <t>Nakládání nebo překládání suti a vybouraných hmot</t>
  </si>
  <si>
    <t>612845149</t>
  </si>
  <si>
    <t>PSV</t>
  </si>
  <si>
    <t>Práce a dodávky PSV</t>
  </si>
  <si>
    <t>711</t>
  </si>
  <si>
    <t>Izolace proti vodě, vlhkosti a plynům</t>
  </si>
  <si>
    <t>92</t>
  </si>
  <si>
    <t>711161302</t>
  </si>
  <si>
    <t>Izolace proti zemní vlhkosti stěn foliemi nopovými pro běžné podmínky tl. 0,4 mm šířky 1,0 m</t>
  </si>
  <si>
    <t>-1433533276</t>
  </si>
  <si>
    <t>"spodní stavba" 357,05*0,3</t>
  </si>
  <si>
    <t>93</t>
  </si>
  <si>
    <t>711161382</t>
  </si>
  <si>
    <t>Izolace proti zemní vlhkosti foliemi nopovými ukončené horní provětrávací lištou</t>
  </si>
  <si>
    <t>-1895581772</t>
  </si>
  <si>
    <t>94</t>
  </si>
  <si>
    <t>711493122</t>
  </si>
  <si>
    <t xml:space="preserve">Izolace proti povrchové vodě - ostatní na ploše svislé těsnicí stěrkou </t>
  </si>
  <si>
    <t>-1338044465</t>
  </si>
  <si>
    <t>Poznámka k položce:_x000D_
Specifikace:_x000D_
--------------------------------------_x000D_
V jednotkové ceně zahrnuty náklady na systémové doplňky._x000D_
Tl. hydroizolační stěrky 2x2 mm._x000D_
---------------------------------------</t>
  </si>
  <si>
    <t>"spodní stavba"  357,05*0,7</t>
  </si>
  <si>
    <t>95</t>
  </si>
  <si>
    <t>998711201</t>
  </si>
  <si>
    <t xml:space="preserve">Přesun hmot procentní pro izolace proti vodě, vlhkosti a plynům </t>
  </si>
  <si>
    <t>%</t>
  </si>
  <si>
    <t>374741096</t>
  </si>
  <si>
    <t>712</t>
  </si>
  <si>
    <t>Povlakové krytiny</t>
  </si>
  <si>
    <t>96</t>
  </si>
  <si>
    <t>712300833</t>
  </si>
  <si>
    <t>Odstranění povlakové krytiny střech do 10° třívrstvé</t>
  </si>
  <si>
    <t>-176061380</t>
  </si>
  <si>
    <t>"S1" 381,612+299,35+408,1</t>
  </si>
  <si>
    <t>97</t>
  </si>
  <si>
    <t>712311101</t>
  </si>
  <si>
    <t>Provedení povlakové krytiny střech do 10° za studena lakem penetračním nebo asfaltovým</t>
  </si>
  <si>
    <t>-332474842</t>
  </si>
  <si>
    <t>"S1" 1089,062</t>
  </si>
  <si>
    <t>"S2" 94,25</t>
  </si>
  <si>
    <t>"S4" 34,73+58,59</t>
  </si>
  <si>
    <t>"S5" 95,88</t>
  </si>
  <si>
    <t xml:space="preserve">"vytažení na svislé kce" </t>
  </si>
  <si>
    <t>0,5*((117,08+74,36+98,2)+(42,0)+(49,64)+((17,405+30,8)*2)+(29,9))</t>
  </si>
  <si>
    <t>98</t>
  </si>
  <si>
    <t>111631500</t>
  </si>
  <si>
    <t>lak asfaltový ALP/9 (MJ t) bal 9 kg</t>
  </si>
  <si>
    <t>1355768038</t>
  </si>
  <si>
    <t>Poznámka k položce:_x000D_
Spotřeba 0,3-0,4kg/m2 dle povrchu, ředidlo technický benzín</t>
  </si>
  <si>
    <t>1745,267*0,0003 'Přepočtené koeficientem množství</t>
  </si>
  <si>
    <t>99</t>
  </si>
  <si>
    <t>712341559</t>
  </si>
  <si>
    <t>Provedení povlakové krytiny střech do 10° pásy NAIP přitavením v plné ploše</t>
  </si>
  <si>
    <t>2043799266</t>
  </si>
  <si>
    <t>"S4" 93,32</t>
  </si>
  <si>
    <t>100</t>
  </si>
  <si>
    <t>628321340</t>
  </si>
  <si>
    <t>pás těžký asfaltovaný_s nosnou vložkou ze skleněné tkaniny, tl. 4 mm</t>
  </si>
  <si>
    <t>-441998137</t>
  </si>
  <si>
    <t>1372,512*1,15 'Přepočtené koeficientem množství</t>
  </si>
  <si>
    <t>101</t>
  </si>
  <si>
    <t>-264087107</t>
  </si>
  <si>
    <t>102</t>
  </si>
  <si>
    <t>628520150</t>
  </si>
  <si>
    <t>pás asfaltovaný_s nosnou vložkou z AL folie kašírovanou skleněnými vlákny, tl. 4 mm</t>
  </si>
  <si>
    <t>-1627385911</t>
  </si>
  <si>
    <t>Poznámka k položce:_x000D_
SBS modifikovaný asfaltová pás s nosnou vložkou z hliníkové fólie kašírované skleněnými vlákny.</t>
  </si>
  <si>
    <t>212,28*1,15 'Přepočtené koeficientem množství</t>
  </si>
  <si>
    <t>103</t>
  </si>
  <si>
    <t>465218035</t>
  </si>
  <si>
    <t>"S5" 95,8*1,2</t>
  </si>
  <si>
    <t>104</t>
  </si>
  <si>
    <t>628522540</t>
  </si>
  <si>
    <t>pás asfaltovaný modifikovaný SBS - podkladní</t>
  </si>
  <si>
    <t>-126275732</t>
  </si>
  <si>
    <t>Poznámka k položce:_x000D_
Natavitelný pás z SBS modifikovaného asfaltu, vložkou ze skleněné tkaniny o plošné hmotnosti 200 g.m-2, na povrchu se separačním posypem, tl. 4 mm</t>
  </si>
  <si>
    <t>114,96*1,15 'Přepočtené koeficientem množství</t>
  </si>
  <si>
    <t>105</t>
  </si>
  <si>
    <t>1257476635</t>
  </si>
  <si>
    <t>106</t>
  </si>
  <si>
    <t>628522560</t>
  </si>
  <si>
    <t>pás asfaltovaný modifikovaný SBS - vrchní</t>
  </si>
  <si>
    <t>-1861576253</t>
  </si>
  <si>
    <t>Poznámka k položce:_x000D_
Asfaltový pás z SBS modifikovaného asfaltu s nosnou vložkou z PES rohože s vyztužením skelnými vlákny, s břidličným posypem , s retardéry hoření, tl. 4,5 mm</t>
  </si>
  <si>
    <t>107</t>
  </si>
  <si>
    <t>712525R01</t>
  </si>
  <si>
    <t xml:space="preserve">Střešní povlaková krytina , mechanicky kotvená do nosného podkladu, PVC-P folie tl. 1,5 mm - kompletní, systémové provedení </t>
  </si>
  <si>
    <t>-57636343</t>
  </si>
  <si>
    <t>Poznámka k položce:_x000D_
Cena obsahuje kompletní systémové řešení jednoho výrobce_x000D_
(lišty, doplňky, příslušenství, řešení detailů a ukončení)_x000D_
--------------------------------------------------------------------------_x000D_
-střešní krytina je navržena rozměrově stálá střešní hydroizolační fólie z PVC-P tloušťky DLE ZADÁVACÍ DOKUMENTACE ; fólie vyztužena PES tkaninou;. Součásti dodávky střešní krytiny jsou veškeré přechodové a ukončovací profily z poplastovaného plechu (přechod krytiny na svislé konstrukce, ukončovací a přítlačné lišty apod.) _x000D_
-podkladní ochranná separační vrstva (např. geotextílie 300 g/m2). _x000D_
Součásti dodávky povlakové krytiny je dále ošetření prostupů střechou/terasou - budou využity typové doplňky ze sortimentu použité povlakové krytiny _x000D_
(tj. manžety s otvorem 2/3 průměru prostupu, doplňková fólie bude vytažena na prostupující potrubí do výšky min.150mm na úroveň střešní krytiny, fólie bude stažena systémovou plechovou objímkou a spoj zatmelen PU tmelem)_x000D_
Hydroizolace bude ukončena na prostupujících konstrukcích a u stěn min. 150 mm nad vnější povrch přiléhající střešní plochy, u atiky bude ukončena na koruně._x000D_
--------------------------------------------------------------------------</t>
  </si>
  <si>
    <t>KOMPLETNÍ SYSTÉMOVÉ ŘEŠENÍ ROVNÝCH STŘECH / TERAS</t>
  </si>
  <si>
    <t>-mechanické kotvení přes všechny vrstvy střešního pláště do nosné konstrukce</t>
  </si>
  <si>
    <t>v jednotkové ceně zahrnuty náklady na veškeré systémové lišty, profily, doplňky, příslušenství, detaily</t>
  </si>
  <si>
    <t>v jednotkové ceně zahrnuty všechny prořezy a navýšení materiálů</t>
  </si>
  <si>
    <t>"svislé a ostatní plochy" 0,15*1395,592</t>
  </si>
  <si>
    <t>108</t>
  </si>
  <si>
    <t>712841559</t>
  </si>
  <si>
    <t>Provedení povlakové krytiny vytažením na konstrukce pásy přitavením NAIP</t>
  </si>
  <si>
    <t>853625837</t>
  </si>
  <si>
    <t>109</t>
  </si>
  <si>
    <t>874894275</t>
  </si>
  <si>
    <t>253,795*1,15 'Přepočtené koeficientem množství</t>
  </si>
  <si>
    <t>110</t>
  </si>
  <si>
    <t>712990813</t>
  </si>
  <si>
    <t>Odstranění povlakové krytiny střech do 10° násypu nebo nánosu tloušťky do 100 mm</t>
  </si>
  <si>
    <t>1694203655</t>
  </si>
  <si>
    <t>111</t>
  </si>
  <si>
    <t>712990816</t>
  </si>
  <si>
    <t>Příplatek k odstranění násypu nebo nánosu do 10° povlakové krytiny za každých dalších 50 mm tloušťky</t>
  </si>
  <si>
    <t>-1385237724</t>
  </si>
  <si>
    <t>112</t>
  </si>
  <si>
    <t>712990821</t>
  </si>
  <si>
    <t>Příplatek za vyčištění povlakové krytiny střech oškrábáním</t>
  </si>
  <si>
    <t>1173644108</t>
  </si>
  <si>
    <t>113</t>
  </si>
  <si>
    <t>998712201</t>
  </si>
  <si>
    <t xml:space="preserve">Přesun hmot procentní pro krytiny povlakové </t>
  </si>
  <si>
    <t>465657296</t>
  </si>
  <si>
    <t>713</t>
  </si>
  <si>
    <t>Izolace tepelné</t>
  </si>
  <si>
    <t>114</t>
  </si>
  <si>
    <t>713131141</t>
  </si>
  <si>
    <t>Montáž izolace tepelné stěn a základů lepením celoplošně rohoží, pásů, dílců, desek</t>
  </si>
  <si>
    <t>-1493275040</t>
  </si>
  <si>
    <t>115</t>
  </si>
  <si>
    <t>334146700</t>
  </si>
  <si>
    <t>Poznámka k položce:_x000D_
lambda=0,036 [W / m K]</t>
  </si>
  <si>
    <t>116</t>
  </si>
  <si>
    <t>713140811</t>
  </si>
  <si>
    <t>Odstranění tepelné izolace střech nadstřešní volně kladené z vláknitých materiálů tl do 100 mm</t>
  </si>
  <si>
    <t>-2125684578</t>
  </si>
  <si>
    <t>117</t>
  </si>
  <si>
    <t>713140825</t>
  </si>
  <si>
    <t>Odstranění tepelné izolace střech nadstřešní volně kladené z desek plynosilikátových tl do 200 mm</t>
  </si>
  <si>
    <t>772504800</t>
  </si>
  <si>
    <t>118</t>
  </si>
  <si>
    <t>713141131</t>
  </si>
  <si>
    <t>Montáž izolace tepelné střech plochých lepené za studena 1 vrstva rohoží, pásů, dílců, desek</t>
  </si>
  <si>
    <t>500140437</t>
  </si>
  <si>
    <t>"viz detaily" (11,205+11,9+17,75)*0,4</t>
  </si>
  <si>
    <t>119</t>
  </si>
  <si>
    <t>1545887482</t>
  </si>
  <si>
    <t>16,342*0,22 'Přepočtené koeficientem množství</t>
  </si>
  <si>
    <t>120</t>
  </si>
  <si>
    <t>357905589</t>
  </si>
  <si>
    <t>"viz detaily" 507,59*0,4</t>
  </si>
  <si>
    <t>121</t>
  </si>
  <si>
    <t>451289294</t>
  </si>
  <si>
    <t>203,036*0,275 'Přepočtené koeficientem množství</t>
  </si>
  <si>
    <t>122</t>
  </si>
  <si>
    <t>713141135</t>
  </si>
  <si>
    <t>Montáž izolace tepelné střech plochých lepené za studena bodově 1 vrstva rohoží, pásů, dílců, desek</t>
  </si>
  <si>
    <t>-2116704208</t>
  </si>
  <si>
    <t>"S1w" 40,67</t>
  </si>
  <si>
    <t>"S4w" 20,05</t>
  </si>
  <si>
    <t>123</t>
  </si>
  <si>
    <t>631414110</t>
  </si>
  <si>
    <t>deska izolační střešní z minerální plsti tl.50 mm</t>
  </si>
  <si>
    <t>-1989818162</t>
  </si>
  <si>
    <t>Poznámka k položce:_x000D_
 λ-0.038</t>
  </si>
  <si>
    <t>60,72*1,1 'Přepočtené koeficientem množství</t>
  </si>
  <si>
    <t>124</t>
  </si>
  <si>
    <t>713141335</t>
  </si>
  <si>
    <t>Montáž izolace tepelné střech plochých lepené za studena bodově, spádová vrstva</t>
  </si>
  <si>
    <t>1088611631</t>
  </si>
  <si>
    <t>Poznámka k položce:_x000D_
V jednotkové ceně zahrnuta montáž vícevrstvé skladby.</t>
  </si>
  <si>
    <t>125</t>
  </si>
  <si>
    <t>283759130</t>
  </si>
  <si>
    <t xml:space="preserve">deska z pěnového polystyrenu EPS 100 S 1000 x 500 (1000) mm (rovné a spádové vrstvy) </t>
  </si>
  <si>
    <t>604635047</t>
  </si>
  <si>
    <t>Poznámka k položce:_x000D_
lambda=0,038 [W / m K]</t>
  </si>
  <si>
    <t>1395,592*0,352 'Přepočtené koeficientem množství</t>
  </si>
  <si>
    <t>126</t>
  </si>
  <si>
    <t>998713201</t>
  </si>
  <si>
    <t>Přesun hmot procentní pro izolace tepelné</t>
  </si>
  <si>
    <t>702868425</t>
  </si>
  <si>
    <t>721</t>
  </si>
  <si>
    <t>Zdravotechnika - vnitřní kanalizace</t>
  </si>
  <si>
    <t>127</t>
  </si>
  <si>
    <t>721210824</t>
  </si>
  <si>
    <t>Demontáž vpustí střešních DN do 150</t>
  </si>
  <si>
    <t>kus</t>
  </si>
  <si>
    <t>1096294183</t>
  </si>
  <si>
    <t>128</t>
  </si>
  <si>
    <t>721233214</t>
  </si>
  <si>
    <t>Střešní vtok pro pochůzné střechy svislý odtok DN do 160</t>
  </si>
  <si>
    <t>-1275094912</t>
  </si>
  <si>
    <t xml:space="preserve">Poznámka k položce:_x000D_
Střešní vtoky:_x000D_
Stávající vtoky budou demontovány a budou realizovány nové dvoustupňové vtoky - vtok s integrovaným přířezem asfaltového pásu v úrovni parozábrany + nástavec s integrovaným přířezem PVC fólie v úrovni hlavní hydroizolační vrstvy. Všechny vtoky budou opatřeny ochranným košíkem._x000D_
Jedná se o 2 vtoky na střeše střední části objektu, o 4 vtoky na pavilonu A a 4 vtoky na pavilonu B a o celkem 4 vtoky na střechách objektů s technickými prostory a prádelnou. Požadovaná hydraulická kapacita nových vtoků na střeše střední části : 4,5 l/s Požadovaná hydraulická kapacita nových vtoků na pavilonu A : 3,5 l/s Požadovaná hydraulická kapacita nových vtoků na pavilonu B : 3,4 l/s Požadovaná hydraulická kapacita nových vtoků na střechách technických prostor:_x000D_
-Větší část: 2,1 l/s_x000D_
-Menší část: 0,8 l/s_x000D_
Požadovaná hydraulická kapacita nových vtoků na střeše prádelny: 1,8 l/s_x000D_
Nutno dodržet zde uvedenou požadovanou hydraulickou kapacitu vtoků a zároveň nesmí být použity vtoky nižší dimenze, než jsou vtoky stávající._x000D_
Vyspádování plochých střech objektu školky ke vtokům bude provedeno pomocí spádových dílců z pěnového polystyrenu._x000D_
</t>
  </si>
  <si>
    <t>129</t>
  </si>
  <si>
    <t>998721201</t>
  </si>
  <si>
    <t xml:space="preserve">Přesun hmot procentní pro vnitřní kanalizace </t>
  </si>
  <si>
    <t>765904000</t>
  </si>
  <si>
    <t>762</t>
  </si>
  <si>
    <t>Konstrukce tesařské</t>
  </si>
  <si>
    <t>130</t>
  </si>
  <si>
    <t>762341280</t>
  </si>
  <si>
    <t>Montáž bednění střech rovných z desek na sraz mechanicky kotvených do podkladu</t>
  </si>
  <si>
    <t>-690207369</t>
  </si>
  <si>
    <t xml:space="preserve">"viz detaily" </t>
  </si>
  <si>
    <t>507,59*0,6</t>
  </si>
  <si>
    <t>40,855*0,5*2</t>
  </si>
  <si>
    <t>131</t>
  </si>
  <si>
    <t>606234950</t>
  </si>
  <si>
    <t>překližka vodovzdorná SM,125 x 250 cm,jak I tl 21 mm</t>
  </si>
  <si>
    <t>-878839633</t>
  </si>
  <si>
    <t>Poznámka k položce:_x000D_
204,653+15% = 235,35 m2</t>
  </si>
  <si>
    <t>132</t>
  </si>
  <si>
    <t>606241350</t>
  </si>
  <si>
    <t>překližka vodovzdorná SM,125 x 250 cm,jak I tl 24 mm</t>
  </si>
  <si>
    <t>320740653</t>
  </si>
  <si>
    <t>133</t>
  </si>
  <si>
    <t>606234820</t>
  </si>
  <si>
    <t>překližka vodovzdorná SM,125 x 250 cm,jak I tl 9 mm</t>
  </si>
  <si>
    <t>-1921324689</t>
  </si>
  <si>
    <t>134</t>
  </si>
  <si>
    <t>762395000</t>
  </si>
  <si>
    <t>Spojovací prostředky pro montáž krovu, bednění, laťování, světlíky, klíny</t>
  </si>
  <si>
    <t>-1502298390</t>
  </si>
  <si>
    <t>345,409*0,024 'Přepočtené koeficientem množství</t>
  </si>
  <si>
    <t>135</t>
  </si>
  <si>
    <t>762341811</t>
  </si>
  <si>
    <t>Demontáž bednění střech z prken</t>
  </si>
  <si>
    <t>1264594940</t>
  </si>
  <si>
    <t>136</t>
  </si>
  <si>
    <t>998762201</t>
  </si>
  <si>
    <t xml:space="preserve">Přesun hmot procentní pro kce tesařské </t>
  </si>
  <si>
    <t>1383451267</t>
  </si>
  <si>
    <t>764</t>
  </si>
  <si>
    <t>Konstrukce klempířské</t>
  </si>
  <si>
    <t>137</t>
  </si>
  <si>
    <t>764002851</t>
  </si>
  <si>
    <t>Demontáž oplechování parapetů do suti</t>
  </si>
  <si>
    <t>2108747112</t>
  </si>
  <si>
    <t>138</t>
  </si>
  <si>
    <t>764002871</t>
  </si>
  <si>
    <t>Demontáž lemování konstrukcí do suti</t>
  </si>
  <si>
    <t>1858236261</t>
  </si>
  <si>
    <t>139</t>
  </si>
  <si>
    <t>764004801</t>
  </si>
  <si>
    <t>Demontáž podokapního žlabu do suti</t>
  </si>
  <si>
    <t>-1398855489</t>
  </si>
  <si>
    <t>140</t>
  </si>
  <si>
    <t>764004861</t>
  </si>
  <si>
    <t>Demontáž svodu do suti</t>
  </si>
  <si>
    <t>181800434</t>
  </si>
  <si>
    <t>141</t>
  </si>
  <si>
    <t>764235N01</t>
  </si>
  <si>
    <t>K.02 - D+M Závětrná lišta z poplastovaného plechu, r.š. 250mm</t>
  </si>
  <si>
    <t>1498580110</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</si>
  <si>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klempířských prvků._x000D_
----------------------------------------------_x000D_
(Jednotková cena stanovena dle odborných zkušeností projektanta zse staveb obdobného charakteru realizovaných za posledních 5 let)</t>
  </si>
  <si>
    <t>142</t>
  </si>
  <si>
    <t>764235N02</t>
  </si>
  <si>
    <t>K.03 - D+M Koutová lišta z poplastovaného plechu - vnější, r.š. 100mm</t>
  </si>
  <si>
    <t>-646034347</t>
  </si>
  <si>
    <t>143</t>
  </si>
  <si>
    <t>764235N03</t>
  </si>
  <si>
    <t>K.04 - D+M Koutová lišta z poplastovaného plechu - vnitřní, r.š. 100mm</t>
  </si>
  <si>
    <t>1942396096</t>
  </si>
  <si>
    <t>144</t>
  </si>
  <si>
    <t>764235N04</t>
  </si>
  <si>
    <t>K.05 - D+M Stěnová lišta z poplastovaného plechu, r.š. 70mm</t>
  </si>
  <si>
    <t>2002979596</t>
  </si>
  <si>
    <t>145</t>
  </si>
  <si>
    <t>764235N05</t>
  </si>
  <si>
    <t>K.06 - D+M Krycí lišta FeZn plechu s PES lakem, r.š. 150mm</t>
  </si>
  <si>
    <t>1635157644</t>
  </si>
  <si>
    <t>146</t>
  </si>
  <si>
    <t>764235N06</t>
  </si>
  <si>
    <t>K.07 - D+M Oplechování parapetu, r.š. 300mm</t>
  </si>
  <si>
    <t>-2096334386</t>
  </si>
  <si>
    <t>147</t>
  </si>
  <si>
    <t>764235N07</t>
  </si>
  <si>
    <t>K.08 - D+M Okapnice z FeZn plechu, čelo lišty dodatečně natřeno polyesterovou barvou, r.š. 200mm</t>
  </si>
  <si>
    <t>991728749</t>
  </si>
  <si>
    <t>148</t>
  </si>
  <si>
    <t>764235N08</t>
  </si>
  <si>
    <t>K.09 - D+M Podokapní žlab, FeZn plech tl. 0,6mm, oboustranně lakovaný, r.š. 400mm</t>
  </si>
  <si>
    <t>-1522928036</t>
  </si>
  <si>
    <t>149</t>
  </si>
  <si>
    <t>764235N09</t>
  </si>
  <si>
    <t>K.10 - D+M Krycí plech tvaru L (150x200mm), r.š. 350mm</t>
  </si>
  <si>
    <t>1870577800</t>
  </si>
  <si>
    <t>150</t>
  </si>
  <si>
    <t>764235N10</t>
  </si>
  <si>
    <t>K.11 - D+M Okapnice z poplastovaného plechu, r.š. 200mm</t>
  </si>
  <si>
    <t>-1823109354</t>
  </si>
  <si>
    <t>151</t>
  </si>
  <si>
    <t>764235N11</t>
  </si>
  <si>
    <t>D+M Zakládací hliníková lišta</t>
  </si>
  <si>
    <t>166152931</t>
  </si>
  <si>
    <t>152</t>
  </si>
  <si>
    <t>764235N12</t>
  </si>
  <si>
    <t>D+M Oplechování vyčnívající atiky, r.š. 510mm</t>
  </si>
  <si>
    <t>1996601542</t>
  </si>
  <si>
    <t>153</t>
  </si>
  <si>
    <t>764235N13</t>
  </si>
  <si>
    <t>D+M Signalizační přepady</t>
  </si>
  <si>
    <t>ks</t>
  </si>
  <si>
    <t>-326446485</t>
  </si>
  <si>
    <t>154</t>
  </si>
  <si>
    <t>764235N14</t>
  </si>
  <si>
    <t xml:space="preserve">D+M deešťového svodu rš 400 mm </t>
  </si>
  <si>
    <t>331945138</t>
  </si>
  <si>
    <t>155</t>
  </si>
  <si>
    <t>998764201</t>
  </si>
  <si>
    <t xml:space="preserve">Přesun hmot procentní pro konstrukce klempířské </t>
  </si>
  <si>
    <t>-662386143</t>
  </si>
  <si>
    <t>766</t>
  </si>
  <si>
    <t>Konstrukce truhlářské</t>
  </si>
  <si>
    <t>156</t>
  </si>
  <si>
    <t>766622131</t>
  </si>
  <si>
    <t>Montáž plastových oken plochy přes 1 m2 otevíravých výšky do 1,5 m s rámem do zdiva</t>
  </si>
  <si>
    <t>698102986</t>
  </si>
  <si>
    <t>(1,2*0,9*2)+(1,2*1,5*61)+(3,59*0,83*4)+(1,7*1,4*1)</t>
  </si>
  <si>
    <t>157</t>
  </si>
  <si>
    <t>766622132</t>
  </si>
  <si>
    <t>Montáž plastových oken plochy přes 1 m2 otevíravých výšky do 2,5 m s rámem do zdiva</t>
  </si>
  <si>
    <t>1313799508</t>
  </si>
  <si>
    <t>(1,5*1,95*70)+(1,3*1,7*2)+(3,5*2,2*10)+(3,59*2,31*2)+(1,3*2,0*2)</t>
  </si>
  <si>
    <t>158</t>
  </si>
  <si>
    <t>766622133</t>
  </si>
  <si>
    <t>Montáž plastových oken plochy přes 1 m2 otevíravých výšky přes 2,5 m s rámem do zdiva</t>
  </si>
  <si>
    <t>728946189</t>
  </si>
  <si>
    <t>(1,6*3,01*2)+(1,7*2,65*2)</t>
  </si>
  <si>
    <t>159</t>
  </si>
  <si>
    <t>766622216</t>
  </si>
  <si>
    <t>Montáž plastových oken plochy do 1 m2 otevíravých s rámem do zdiva</t>
  </si>
  <si>
    <t>2092809479</t>
  </si>
  <si>
    <t>6+1+25</t>
  </si>
  <si>
    <t>160</t>
  </si>
  <si>
    <t>766629214</t>
  </si>
  <si>
    <t>Příplatek k montáži oken rovné ostění připojovací spára do 15 mm - páska</t>
  </si>
  <si>
    <t>-2068625021</t>
  </si>
  <si>
    <t>Poznámka k položce:_x000D_
Specifikace:_x000D_
-vnitřní parotěsná páska_x000D_
-vnější vodotěsná paropropustná páska_x000D_
------------------------------------------------</t>
  </si>
  <si>
    <t>161</t>
  </si>
  <si>
    <t>766641131</t>
  </si>
  <si>
    <t>Montáž dveří plastových 1křídlových bez nadsvětlíku včetně rámu do zdiva</t>
  </si>
  <si>
    <t>-2025861037</t>
  </si>
  <si>
    <t>162</t>
  </si>
  <si>
    <t>766641161</t>
  </si>
  <si>
    <t>Montáž dveří plastových 2křídlových bez nadsvětlíku včetně rámu do zdiva</t>
  </si>
  <si>
    <t>-1030707472</t>
  </si>
  <si>
    <t>163</t>
  </si>
  <si>
    <t>766641163</t>
  </si>
  <si>
    <t>Montáž dveří plastových 2křídlových s nadsvětlíkem včetně rámu do zdiva</t>
  </si>
  <si>
    <t>-291614650</t>
  </si>
  <si>
    <t>164</t>
  </si>
  <si>
    <t>766660481</t>
  </si>
  <si>
    <t>Montáž vchodových dveří 2křídlových s díly a nadsvětlíkem do zdiva</t>
  </si>
  <si>
    <t>2050588366</t>
  </si>
  <si>
    <t>165</t>
  </si>
  <si>
    <t>766233N01</t>
  </si>
  <si>
    <t>Dodávka_Dveře plastové, s plnou výplní, 1100x2100mm</t>
  </si>
  <si>
    <t>-56181089</t>
  </si>
  <si>
    <t>Poznámka k položce:_x000D_
Kompletní provedení dle specifikace PD a TZ vč. všech souvisejících prací dodávek, příslušenství a komponentů dle výpisu. Kompletní specifikace viz výpis dveří._x000D_
----------------------------------------------_x000D_
(Jednotková cena stanovena dle průzkumu trhu_viz CN)</t>
  </si>
  <si>
    <t>166</t>
  </si>
  <si>
    <t>766233N02</t>
  </si>
  <si>
    <t>Dodávka_Vrata, plastové, s plnou výplní, 1500x2220mm</t>
  </si>
  <si>
    <t>-1021402740</t>
  </si>
  <si>
    <t>167</t>
  </si>
  <si>
    <t>766233N03</t>
  </si>
  <si>
    <t>Dodávka_Vrata s nadsvětlíkem, plastové, s plnou výplní, vrata 1500x2000mm, celkový rozměr 1500x2720mm</t>
  </si>
  <si>
    <t>-1505385860</t>
  </si>
  <si>
    <t>168</t>
  </si>
  <si>
    <t>766233N04</t>
  </si>
  <si>
    <t>Dodávka_Dveře plastové, 800x1970mm</t>
  </si>
  <si>
    <t>-1398625528</t>
  </si>
  <si>
    <t>169</t>
  </si>
  <si>
    <t>766233N05</t>
  </si>
  <si>
    <t>Dodávka_Okna plastové, 1500x1950mm</t>
  </si>
  <si>
    <t>-1999336324</t>
  </si>
  <si>
    <t>170</t>
  </si>
  <si>
    <t>766233N06</t>
  </si>
  <si>
    <t>Dodávka_Okna plastové, 600x900mm</t>
  </si>
  <si>
    <t>-1194994604</t>
  </si>
  <si>
    <t>171</t>
  </si>
  <si>
    <t>766233N07</t>
  </si>
  <si>
    <t>Dodávka_Okna plastové, 600x1500mm</t>
  </si>
  <si>
    <t>1775665678</t>
  </si>
  <si>
    <t>172</t>
  </si>
  <si>
    <t>766233N08</t>
  </si>
  <si>
    <t>Dodávka_Okna plastové, 1200x900mm</t>
  </si>
  <si>
    <t>-899194841</t>
  </si>
  <si>
    <t>173</t>
  </si>
  <si>
    <t>766233N09</t>
  </si>
  <si>
    <t>Dodávka_Okna plastové, 600x600mm</t>
  </si>
  <si>
    <t>-218345493</t>
  </si>
  <si>
    <t>174</t>
  </si>
  <si>
    <t>766233N10</t>
  </si>
  <si>
    <t>Dodávka_Okna plastové, 1200x1500mm</t>
  </si>
  <si>
    <t>-956331636</t>
  </si>
  <si>
    <t>175</t>
  </si>
  <si>
    <t>766233N12</t>
  </si>
  <si>
    <t>Dodávka_Okna plastové, 1600x3010mm, bezpečnostní zasklení</t>
  </si>
  <si>
    <t>1553894041</t>
  </si>
  <si>
    <t>176</t>
  </si>
  <si>
    <t>766233N14</t>
  </si>
  <si>
    <t>Dodávka_Okna plastové, 1300x2000mm</t>
  </si>
  <si>
    <t>1610111345</t>
  </si>
  <si>
    <t>177</t>
  </si>
  <si>
    <t>766233N15</t>
  </si>
  <si>
    <t>Dodávka_Okna plastové, 1700x2650mm</t>
  </si>
  <si>
    <t>-613383045</t>
  </si>
  <si>
    <t>178</t>
  </si>
  <si>
    <t>766233N16</t>
  </si>
  <si>
    <t>Dodávka_Okna plastové, 1300x1700mm</t>
  </si>
  <si>
    <t>1141878025</t>
  </si>
  <si>
    <t>179</t>
  </si>
  <si>
    <t>766233N17</t>
  </si>
  <si>
    <t>Dodávka_Prosklená stěna, plastové rámy s izolačním trojsklem, bezpečnostní zasklení, celkový rozměr 3500x2200mm</t>
  </si>
  <si>
    <t>395808448</t>
  </si>
  <si>
    <t>180</t>
  </si>
  <si>
    <t>766233N18</t>
  </si>
  <si>
    <t>Dodávka_Okenní sestava, okna plastová, 3590x830mm</t>
  </si>
  <si>
    <t>681232204</t>
  </si>
  <si>
    <t>181</t>
  </si>
  <si>
    <t>766233N19</t>
  </si>
  <si>
    <t>Dodávka_Okenní sestava, s balkónovými dveřmi, plastové rámy s izolačním dvojsklem, bezpečnostní zasklení, dveře 1520x2000mm, celkový rozměr 3590x2310mm</t>
  </si>
  <si>
    <t>2128523735</t>
  </si>
  <si>
    <t>182</t>
  </si>
  <si>
    <t>766233N20</t>
  </si>
  <si>
    <t>Dodávka_Okna plastové, 850+850/1400 mm _ (s prostupem pro VZT potrubí)</t>
  </si>
  <si>
    <t>-1053338855</t>
  </si>
  <si>
    <t>183</t>
  </si>
  <si>
    <t>766233N21</t>
  </si>
  <si>
    <t xml:space="preserve">Dodávka a montáž okenních sítí proti hmyzu </t>
  </si>
  <si>
    <t>-1638935363</t>
  </si>
  <si>
    <t>Poznámka k položce:_x000D_
Kompletní provedení dle specifikace PD a TZ vč. všech souvisejících prací dodávek, příslušenství a komponentů dle výpisu._x000D_
----------------------------------------------_x000D_
(Jednotková cena stanovena dle průzkumu trhu_viz CN)</t>
  </si>
  <si>
    <t>(0,6*0,9*19)+(1,2*1,5*28)+(0,6*1,5*1)+(1,2*0,9*2)</t>
  </si>
  <si>
    <t>184</t>
  </si>
  <si>
    <t>766233N22</t>
  </si>
  <si>
    <t>Dodávka a montáž _ předokenní žaluzie elektricky ovládané</t>
  </si>
  <si>
    <t>-2124054086</t>
  </si>
  <si>
    <t>(1,5*1,95*70)+(0,6*0,9*6)+(0,6*1,5*1)+(1,2*0,9*2)+(0,6*0,6*25)+(1,2*1,5*61)+(1,6*3,01*2)+(1,3*2*2)+(1,7*2,65*2)</t>
  </si>
  <si>
    <t>(1,3*1,7*2)+(3,59*0,83*4)+(3,59*2,31*2)+(1,7*1,4*1)</t>
  </si>
  <si>
    <t>-63,72</t>
  </si>
  <si>
    <t>185</t>
  </si>
  <si>
    <t>998766201</t>
  </si>
  <si>
    <t xml:space="preserve">Přesun hmot procentní pro konstrukce truhlářské </t>
  </si>
  <si>
    <t>-1770997301</t>
  </si>
  <si>
    <t>767</t>
  </si>
  <si>
    <t>Konstrukce zámečnické</t>
  </si>
  <si>
    <t>186</t>
  </si>
  <si>
    <t>767234N01</t>
  </si>
  <si>
    <t>Z.01,02,03,06 - D+M Ocelové žebříky vč. kotev</t>
  </si>
  <si>
    <t>-329038187</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</si>
  <si>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zámečnických výrobků._x000D_
---------------------------------------------_x000D_
(Jednotková cena stanovena dle odborných zkušeností projektanta zse staveb obdobného charakteru realizovaných za posledních 5 let)</t>
  </si>
  <si>
    <t>187</t>
  </si>
  <si>
    <t>767995113</t>
  </si>
  <si>
    <t>Montáž atypických zámečnických konstrukcí hmotnosti do 20 kg</t>
  </si>
  <si>
    <t>1825367749</t>
  </si>
  <si>
    <t>"mříže" (1,08+2,52+0,72+2,38)*10</t>
  </si>
  <si>
    <t>188</t>
  </si>
  <si>
    <t>767996801</t>
  </si>
  <si>
    <t>Demontáž atypických zámečnických konstrukcí rozebráním hmotnosti jednotlivých dílů do 50 kg</t>
  </si>
  <si>
    <t>1757698124</t>
  </si>
  <si>
    <t>"ostatní prvky" 3*350,0</t>
  </si>
  <si>
    <t>189</t>
  </si>
  <si>
    <t>998767201</t>
  </si>
  <si>
    <t xml:space="preserve">Přesun hmot procentní pro zámečnické konstrukce </t>
  </si>
  <si>
    <t>-349021983</t>
  </si>
  <si>
    <t>783</t>
  </si>
  <si>
    <t>Dokončovací práce - nátěry</t>
  </si>
  <si>
    <t>190</t>
  </si>
  <si>
    <t>783306801</t>
  </si>
  <si>
    <t>Odstranění nátěru ze zámečnických konstrukcí obroušením</t>
  </si>
  <si>
    <t>1857356422</t>
  </si>
  <si>
    <t>"stávající prvky a konstrukce" 135,0</t>
  </si>
  <si>
    <t>191</t>
  </si>
  <si>
    <t>783306807</t>
  </si>
  <si>
    <t>Odstranění nátěru ze zámečnických konstrukcí odstraňovačem nátěrů</t>
  </si>
  <si>
    <t>-246415654</t>
  </si>
  <si>
    <t>192</t>
  </si>
  <si>
    <t>783306809</t>
  </si>
  <si>
    <t>Odstranění nátěru ze zámečnických konstrukcí okartáčováním</t>
  </si>
  <si>
    <t>-1995790662</t>
  </si>
  <si>
    <t>193</t>
  </si>
  <si>
    <t>783314201</t>
  </si>
  <si>
    <t>Základní antikorozní jednonásobný syntetický standardní nátěr zámečnických konstrukcí</t>
  </si>
  <si>
    <t>354573211</t>
  </si>
  <si>
    <t>194</t>
  </si>
  <si>
    <t>783317101</t>
  </si>
  <si>
    <t>Krycí jednonásobný syntetický standardní nátěr zámečnických konstrukcí</t>
  </si>
  <si>
    <t>-990703123</t>
  </si>
  <si>
    <t>135*2 'Přepočtené koeficientem množství</t>
  </si>
  <si>
    <t>784</t>
  </si>
  <si>
    <t>Dokončovací práce - malby a tapety</t>
  </si>
  <si>
    <t>195</t>
  </si>
  <si>
    <t>784121001</t>
  </si>
  <si>
    <t>Oškrabání malby v mísnostech výšky do 3,80 m</t>
  </si>
  <si>
    <t>-993160331</t>
  </si>
  <si>
    <t>oškrab maleb _ dotčených ploch</t>
  </si>
  <si>
    <t>209,48</t>
  </si>
  <si>
    <t>"předpoklad" (332,71*5)</t>
  </si>
  <si>
    <t>196</t>
  </si>
  <si>
    <t>784181101</t>
  </si>
  <si>
    <t>Základní akrylátová jednonásobná penetrace podkladu v místnostech výšky do 3,80m</t>
  </si>
  <si>
    <t>302305675</t>
  </si>
  <si>
    <t>197</t>
  </si>
  <si>
    <t>784221101</t>
  </si>
  <si>
    <t>Dvojnásobné bílé malby  ze směsí za sucha dobře otěruvzdorných v místnostech do 3,80 m</t>
  </si>
  <si>
    <t>1458289125</t>
  </si>
  <si>
    <t>198</t>
  </si>
  <si>
    <t>784221141</t>
  </si>
  <si>
    <t>Příplatek k cenám 2x maleb za sucha otěruvzdorných za barevnou malbu tónovanou tónovacími přípravky</t>
  </si>
  <si>
    <t>-1117193417</t>
  </si>
  <si>
    <t>Práce a dodávky M</t>
  </si>
  <si>
    <t>21-M</t>
  </si>
  <si>
    <t>Elektromontáže</t>
  </si>
  <si>
    <t>199</t>
  </si>
  <si>
    <t>21-M-01-R01</t>
  </si>
  <si>
    <t>BLESKOSVOD _ viz specifikace</t>
  </si>
  <si>
    <t>-1025691383</t>
  </si>
  <si>
    <t xml:space="preserve">Poznámka k položce:_x000D_
5.8. BLESKOSVOD_x000D_
Stávající bleskosvod řešené střechy bude demontován a po opravě střechy bude namontován zpět, přičemž bude provedena jeho revize. V případě poškození prvků bleskosvodu budou tyto vyměněny za nové. Doporučujeme výměnu podpěr vedení bleskosvodu za podpěry s přitížením betonovou kostkou._x000D_
Svislý vodič svodu bude umístěn na kovových kotvách předsazených před zateplenou fasádou. Vodič musí být na horním konci svislého úseku pevně zachycen. Držáky vodiče budou skloněny ve směru od ETICS. Zkušební svorky se umístí ve výšce 1,8 - 2,0 m nad zemí. Zemnící vedení bude chráněno ochranným trojúhelníkem._x000D_
Veškeré montážní práce - elektro budou provedeny dle příslušných platných norem, předpisů a standardů._x000D_
Vlastní provedení musí být překontrolováno a schváleno revizním technikem. Budou zkontrolovány svody včetně upevnění, spoj. prvků i zkušebních svorek. Údržba bude prováděna dle odpovídajících norem a technických zásad._x000D_
</t>
  </si>
  <si>
    <t>"kompletní provedení dle specifikace PD a TZ vč. všech přímo souvisejících prací a dodávek"</t>
  </si>
  <si>
    <t>"množství 1kus = provedení kompletního rozsahu dle PD , pro celou stavbu !!" 1,0</t>
  </si>
  <si>
    <t>HZS</t>
  </si>
  <si>
    <t>Hodinové zúčtovací sazby</t>
  </si>
  <si>
    <t>200</t>
  </si>
  <si>
    <t>HZS1292</t>
  </si>
  <si>
    <t>Hodinová zúčtovací sazba stavební dělník</t>
  </si>
  <si>
    <t>hod</t>
  </si>
  <si>
    <t>512</t>
  </si>
  <si>
    <t>434152336</t>
  </si>
  <si>
    <t>"ostatní jinde neuvedené_nezměřitelné bourací/demntážní a stavební práce" 350,0</t>
  </si>
  <si>
    <t>Ostatní</t>
  </si>
  <si>
    <t>OST1</t>
  </si>
  <si>
    <t>Záchytný systém</t>
  </si>
  <si>
    <t>201</t>
  </si>
  <si>
    <t>OST-01-R01</t>
  </si>
  <si>
    <t>Kotvící bod - TSL-700-BSR10-A</t>
  </si>
  <si>
    <t>1893377815</t>
  </si>
  <si>
    <t>Poznámka k položce:_x000D_
Průměr sloupku 16 mm, rozměr základny 200 x 200 mm._x000D_
Instalace pomocí 16ti nerezových samořezných šroubů připevněných do dřevěného bednění, případně OSB desky._x000D_
Pro dřevené bednění min. tl. 24 mm a OSB desky min. tl. 18 mm.</t>
  </si>
  <si>
    <t>202</t>
  </si>
  <si>
    <t>OST-01-R02</t>
  </si>
  <si>
    <t>Kotvící bod - TSL-500-BSR10-A</t>
  </si>
  <si>
    <t>-1132724308</t>
  </si>
  <si>
    <t>203</t>
  </si>
  <si>
    <t>OST-01-R03</t>
  </si>
  <si>
    <t>TS-ML 23</t>
  </si>
  <si>
    <t>-1521445224</t>
  </si>
  <si>
    <t>Poznámka k položce:_x000D_
Průměr sloupku 16 mm._x000D_
Snadná a rychlá instalace do předvrtaného otvoru v betonu pomocí rozpěrné mechanické kotvy ve spodní části sloupku._x000D_
Pro beton třídy C20/25 a vyšší.</t>
  </si>
  <si>
    <t>204</t>
  </si>
  <si>
    <t>OST-01-R04</t>
  </si>
  <si>
    <t>TSL-L6</t>
  </si>
  <si>
    <t>818357730</t>
  </si>
  <si>
    <t>205</t>
  </si>
  <si>
    <t>OST-01-R05</t>
  </si>
  <si>
    <t>TSL-NAp6</t>
  </si>
  <si>
    <t>-700672830</t>
  </si>
  <si>
    <t xml:space="preserve">Poznámka k položce:_x000D_
Průměr sloupku 42 mm, rozměr základny 150 x 150 mm._x000D_
Instalace do předvrtaných otvorů v betonu pomocí rozpěrných mechanických kotev, případně chemické kotvy._x000D_
Pro beton třídy C20/25 a vyšší._x000D_
</t>
  </si>
  <si>
    <t>206</t>
  </si>
  <si>
    <t>OST-01-R06</t>
  </si>
  <si>
    <t>TSL-KP6</t>
  </si>
  <si>
    <t>-1501205538</t>
  </si>
  <si>
    <t xml:space="preserve">Poznámka k položce:_x000D_
_x000D_
</t>
  </si>
  <si>
    <t>207</t>
  </si>
  <si>
    <t>OST-01-R09</t>
  </si>
  <si>
    <t>Štítek</t>
  </si>
  <si>
    <t>-1640906351</t>
  </si>
  <si>
    <t>208</t>
  </si>
  <si>
    <t>OST-01-R10</t>
  </si>
  <si>
    <t>Montáž</t>
  </si>
  <si>
    <t>1100906446</t>
  </si>
  <si>
    <t>209</t>
  </si>
  <si>
    <t>OST-01-R11</t>
  </si>
  <si>
    <t>Revize a předání do užívání</t>
  </si>
  <si>
    <t>12008573</t>
  </si>
  <si>
    <t>OST2</t>
  </si>
  <si>
    <t>Ostatní práce a dodávky</t>
  </si>
  <si>
    <t>210</t>
  </si>
  <si>
    <t>OST_2-R01</t>
  </si>
  <si>
    <t>Komín odtahové VZT z kuchyně - viz specifikace</t>
  </si>
  <si>
    <t>-96330495</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</si>
  <si>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Komín odtahové VZT z kuchyně_x000D_
Komín odtahu VZT z kuchyně bude dočasně demontován. Potrubí komínu bude nadstaveno tak, aby komín nebyl v kolizi se zateplením římsy střechy. Nadstavení bude provedeno plechovou tvarovkou umístěnou k části procházející přes výplň otvoru z kuchyně. Délka nadstavujícího kusu bude cca 150mm. Stávající ukotvení komínu bude nadstaveno dle této úpravy a dle tloušťky zateplovacího systému pomocí konzol. Prostup konzol zateplovacím systémem bude utěsněn._x000D_
</t>
  </si>
  <si>
    <t>211</t>
  </si>
  <si>
    <t>OST_2-R02</t>
  </si>
  <si>
    <t>Potrubí na západní fasádě střední částí objektu - viz specifikace</t>
  </si>
  <si>
    <t>-1895758359</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</si>
  <si>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Potrubí na západní fasádě střední částí objektu_x000D_
Potrubí procházející západní fasádou střední částí objektu bude zaizolováno a uschováno do krabice s revizními dvířky. Krabice bude olemována zateplovacím systémem._x000D_
</t>
  </si>
  <si>
    <t>212</t>
  </si>
  <si>
    <t>OST_2-R03</t>
  </si>
  <si>
    <t>Pozůstatky původního elektrického vedení a ostatní nevyužívané prvky na fasádě  - viz specifikace</t>
  </si>
  <si>
    <t>-1431901521</t>
  </si>
  <si>
    <t>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Pozůstatky původního elektrického vedení a ostatní nevyužívané prvky na fasádě Pozůstatky původního připojení elektrického vedení budou odstraněny. Nevyužívané zámečnické prvky na fasádě objektu budou odstraněny (skoby). Po odstranění těchto prvků budou vzniklé nerovnosti na fasádě zapraveny a vyrovnány do roviny se stávajícím povrchem fasády. Zapravení bude provedeno tak, aby bylo v souladu s podmínkami na podklad pro provedení kontaktního zateplovacího systému.</t>
  </si>
  <si>
    <t>213</t>
  </si>
  <si>
    <t>OST_2-R04</t>
  </si>
  <si>
    <t>Prostup vodovodu fasádou - viz specifikace</t>
  </si>
  <si>
    <t>71929786</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</si>
  <si>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Prostup vodovodu fasádou_x000D_
Prostupující vodovodní potrubí ve stěně pavilonu B bude nadstaveno dle tloušťky zateplení a bude zde osazen nezámrzný ventil. Bude li to možné, bude prostup vodovodu přesunut výše nad úroveň pohybu_x000D_
dětí._x000D_
</t>
  </si>
  <si>
    <t>214</t>
  </si>
  <si>
    <t>OST_2-R05</t>
  </si>
  <si>
    <t>Elektro, osvětlení - viz specifikace</t>
  </si>
  <si>
    <t>-1385790218</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</si>
  <si>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Elektrokrabice a skříně HUP_x000D_
Elektrokrabice a skříně HUP osazeny ve fasádě budou olemovány zateplovacím systémem. Olemování elektro krabic a skříní bude provedeno tak, aby byla i nadále zaručena možnost otevření dvířek krabic._x000D_
Stávající malé elektrokrabice a vypínače na fasádě budou demontovány. Při provádění zateplení ostění budou osazeny nové elektrokrabice a vypínače, jež budou osazeny v úrovni vnějšího líce nové fasády._x000D_
Osvětlení, zvonky a siréna alarmu_x000D_
Stávající osvětlení a zvonky budou rovněž demontovány a po provedení zateplení budou namontovány_x000D_
zpět pomocí kotevních prvků s nadstavením dle tloušťky zateplovacího systému._x000D_
Siréna alarmu bude překotvena. Kotveni bude nadstaveno dle tloušťky zateplovacího systému._x000D_
</t>
  </si>
  <si>
    <t>215</t>
  </si>
  <si>
    <t>OST_2-R06</t>
  </si>
  <si>
    <t>Plechové stoly na fasádě - viz specifikace</t>
  </si>
  <si>
    <t>-658873014</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</si>
  <si>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Plechové stoly na fasádě_x000D_
Plechové stoly kotvené ve stávající fasádě budou demontovány a v případě, že nejsou využívány, budou odstraněny bez náhrady._x000D_
_x000D_
</t>
  </si>
  <si>
    <t>216</t>
  </si>
  <si>
    <t>OST_2-R07</t>
  </si>
  <si>
    <t>Navazující oplocení z drátěného pletiva - viz specifikace</t>
  </si>
  <si>
    <t>-702717681</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</si>
  <si>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Navazující oplocení z drátěného pletiva_x000D_
Část navazujícího oplocení na rohu objektu prádelny bude demontována. Jedná se o doplněný dílec s drátěným pletivem šířky cca 30 cm. Bude provedena příprava pro upevnění nového navázání na oplocení pomocí konzol nadstavených dle tloušťky zateplovacího systému kotvených do zdiva objektu. Šířka navazujícího kusu oplocení bude upravena dle nárůstu tloušťky zateplovacího systému._x000D_
_x000D_
</t>
  </si>
  <si>
    <t>217</t>
  </si>
  <si>
    <t>OST_2-R08</t>
  </si>
  <si>
    <t xml:space="preserve"> Stříška nad zadním vstupem do objektu - viz specifikace</t>
  </si>
  <si>
    <t>-861601026</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</si>
  <si>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Stříška nad zadním vstupem do objektu_x000D_
Na obvodové konstrukci nad vstupem do objektu u zásobovací rampy je osazena stříška tvořená ocelovou konstrukcí. Tato stříška bude demontována a po provedení zateplení bude namontována zpět. Kotevní prvky budou nadstaveny dle tloušťky zateplovacího systému. Kotvení bude provedeno pomocí chemických kotev._x000D_
_x000D_
_x000D_
</t>
  </si>
  <si>
    <t>218</t>
  </si>
  <si>
    <t>OST_2-R09</t>
  </si>
  <si>
    <t xml:space="preserve"> Z6 - konstrukce uchycení VZT komínu - viz specifikace</t>
  </si>
  <si>
    <t>-2046520068</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</si>
  <si>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Z6 - konstrukce uchycení VZT komínu_x000D_
Komín odtahu VZT z kuchyně bude dočasně demontován a upraven viz kapitola 5.9 Další práce. Ocelová konstrukce, kterou je komín přikotven k objektu bude demontována a upravena. Horní část kotvení bude upraveno dle nárůstu tloušťky nových vrstev střechy. Kotvení do fasády bude provedeno pomocí konzol nadstavených dle tloušťky zateplovacího systému._x000D_
_x000D_
_x000D_
</t>
  </si>
  <si>
    <t>219</t>
  </si>
  <si>
    <t>OST_2-R10</t>
  </si>
  <si>
    <t>Stavební úpravy terasy 2.NP</t>
  </si>
  <si>
    <t>-1617213870</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</si>
  <si>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Upřesnění :_x000D_
-vybourání skladby terasy + provedení nového odvodnění a nové skladby s PVC izolací a betonovou dlažbou na terčích_x000D_
_x000D_
_x000D_
</t>
  </si>
  <si>
    <t>9,1*2,55</t>
  </si>
  <si>
    <t>"detaily" 0,3*23,205</t>
  </si>
  <si>
    <t>220</t>
  </si>
  <si>
    <t>OST_2-R11</t>
  </si>
  <si>
    <t xml:space="preserve">Oprava / výměna vnitřních omítek pilířů a stěn (spojovací krček do pavilonu B) včetně chemické injektážní clony </t>
  </si>
  <si>
    <t>-968216438</t>
  </si>
  <si>
    <t>"množství_předpoklad-bude upřesněno při realizaci stavby" 78,5</t>
  </si>
  <si>
    <t>221</t>
  </si>
  <si>
    <t>OST_2-R12</t>
  </si>
  <si>
    <t xml:space="preserve">Výměna povrchů stávajících okenních betonových parapetů </t>
  </si>
  <si>
    <t>kpl.</t>
  </si>
  <si>
    <t>-958395524</t>
  </si>
  <si>
    <t xml:space="preserve">Poznámka k položce:_x000D_
"kompletní provedení dle specifikace PD a TZ vč. všech přímo souvisejících prací a dodávek"_x000D_
---------------------------------------------------------------------------------------------------------------_x000D_
(Jednotková cena stanovena dle odborných zkušeností projektanta zse staveb obdobného charakteru realizovaných za posledních 5 let)_x000D_
---------------------_x000D_
Upřesnění :_x000D_
(pod okny ve třídách jsou stávající betonové parapety s mřížkou nad radiátory a lepeným PVC)_x000D_
-demontáž povlakové krytiny včetně přesunů a likvidace odpadů dle zákona o odpadech _x000D_
-provedení penetrace + vystěrkování parapetů _x000D_
-D+M lepeného barevného vynilu na vrchní a čelní stranu parapetů s rohovými lištami_x000D_
_x000D_
_x000D_
_x000D_
</t>
  </si>
  <si>
    <t>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</si>
</sst>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4">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9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8"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protection locked="0"/>
    </xf>
    <xf numFmtId="0" fontId="20"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2" fillId="0" borderId="0" xfId="0" applyNumberFormat="1" applyFont="1" applyAlignment="1" applyProtection="1"/>
    <xf numFmtId="166" fontId="29" fillId="0" borderId="12" xfId="0" applyNumberFormat="1" applyFont="1" applyBorder="1" applyAlignment="1" applyProtection="1"/>
    <xf numFmtId="166" fontId="29" fillId="0" borderId="13" xfId="0" applyNumberFormat="1" applyFont="1" applyBorder="1" applyAlignment="1" applyProtection="1"/>
    <xf numFmtId="4" fontId="18"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14"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2"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0" fillId="2" borderId="22" xfId="0" applyNumberFormat="1" applyFont="1" applyFill="1" applyBorder="1" applyAlignment="1" applyProtection="1">
      <alignment vertical="center"/>
      <protection locked="0"/>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opLeftCell="A22"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3</v>
      </c>
      <c r="BT1" s="15" t="s">
        <v>4</v>
      </c>
      <c r="BU1" s="15" t="s">
        <v>4</v>
      </c>
      <c r="BV1" s="15" t="s">
        <v>5</v>
      </c>
    </row>
    <row r="2" spans="1:74" ht="36.950000000000003" customHeight="1">
      <c r="AR2" s="259"/>
      <c r="AS2" s="259"/>
      <c r="AT2" s="259"/>
      <c r="AU2" s="259"/>
      <c r="AV2" s="259"/>
      <c r="AW2" s="259"/>
      <c r="AX2" s="259"/>
      <c r="AY2" s="259"/>
      <c r="AZ2" s="259"/>
      <c r="BA2" s="259"/>
      <c r="BB2" s="259"/>
      <c r="BC2" s="259"/>
      <c r="BD2" s="259"/>
      <c r="BE2" s="259"/>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ht="12" customHeight="1">
      <c r="B5" s="20"/>
      <c r="C5" s="21"/>
      <c r="D5" s="25" t="s">
        <v>13</v>
      </c>
      <c r="E5" s="21"/>
      <c r="F5" s="21"/>
      <c r="G5" s="21"/>
      <c r="H5" s="21"/>
      <c r="I5" s="21"/>
      <c r="J5" s="21"/>
      <c r="K5" s="271" t="s">
        <v>14</v>
      </c>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1"/>
      <c r="AQ5" s="21"/>
      <c r="AR5" s="19"/>
      <c r="BE5" s="251" t="s">
        <v>15</v>
      </c>
      <c r="BS5" s="16" t="s">
        <v>6</v>
      </c>
    </row>
    <row r="6" spans="1:74" ht="36.950000000000003" customHeight="1">
      <c r="B6" s="20"/>
      <c r="C6" s="21"/>
      <c r="D6" s="27" t="s">
        <v>16</v>
      </c>
      <c r="E6" s="21"/>
      <c r="F6" s="21"/>
      <c r="G6" s="21"/>
      <c r="H6" s="21"/>
      <c r="I6" s="21"/>
      <c r="J6" s="21"/>
      <c r="K6" s="273" t="s">
        <v>17</v>
      </c>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21"/>
      <c r="AQ6" s="21"/>
      <c r="AR6" s="19"/>
      <c r="BE6" s="252"/>
      <c r="BS6" s="16" t="s">
        <v>6</v>
      </c>
    </row>
    <row r="7" spans="1:74"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52"/>
      <c r="BS7" s="16" t="s">
        <v>6</v>
      </c>
    </row>
    <row r="8" spans="1:74"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52"/>
      <c r="BS8" s="16" t="s">
        <v>6</v>
      </c>
    </row>
    <row r="9" spans="1:74" ht="29.25" customHeight="1">
      <c r="B9" s="20"/>
      <c r="C9" s="21"/>
      <c r="D9" s="25" t="s">
        <v>26</v>
      </c>
      <c r="E9" s="21"/>
      <c r="F9" s="21"/>
      <c r="G9" s="21"/>
      <c r="H9" s="21"/>
      <c r="I9" s="21"/>
      <c r="J9" s="21"/>
      <c r="K9" s="30"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0" t="s">
        <v>29</v>
      </c>
      <c r="AO9" s="21"/>
      <c r="AP9" s="21"/>
      <c r="AQ9" s="21"/>
      <c r="AR9" s="19"/>
      <c r="BE9" s="252"/>
      <c r="BS9" s="16" t="s">
        <v>6</v>
      </c>
    </row>
    <row r="10" spans="1:74" ht="12" customHeight="1">
      <c r="B10" s="20"/>
      <c r="C10" s="21"/>
      <c r="D10" s="28"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31</v>
      </c>
      <c r="AL10" s="21"/>
      <c r="AM10" s="21"/>
      <c r="AN10" s="26" t="s">
        <v>1</v>
      </c>
      <c r="AO10" s="21"/>
      <c r="AP10" s="21"/>
      <c r="AQ10" s="21"/>
      <c r="AR10" s="19"/>
      <c r="BE10" s="252"/>
      <c r="BS10" s="16" t="s">
        <v>6</v>
      </c>
    </row>
    <row r="11" spans="1:74" ht="18.399999999999999" customHeight="1">
      <c r="B11" s="20"/>
      <c r="C11" s="21"/>
      <c r="D11" s="21"/>
      <c r="E11" s="26" t="s">
        <v>32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33</v>
      </c>
      <c r="AL11" s="21"/>
      <c r="AM11" s="21"/>
      <c r="AN11" s="26" t="s">
        <v>1</v>
      </c>
      <c r="AO11" s="21"/>
      <c r="AP11" s="21"/>
      <c r="AQ11" s="21"/>
      <c r="AR11" s="19"/>
      <c r="BE11" s="252"/>
      <c r="BS11" s="16" t="s">
        <v>6</v>
      </c>
    </row>
    <row r="12" spans="1:74"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52"/>
      <c r="BS12" s="16" t="s">
        <v>6</v>
      </c>
    </row>
    <row r="13" spans="1:74" ht="12" customHeight="1">
      <c r="B13" s="20"/>
      <c r="C13" s="21"/>
      <c r="D13" s="28" t="s">
        <v>34</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31</v>
      </c>
      <c r="AL13" s="21"/>
      <c r="AM13" s="21"/>
      <c r="AN13" s="31" t="s">
        <v>35</v>
      </c>
      <c r="AO13" s="21"/>
      <c r="AP13" s="21"/>
      <c r="AQ13" s="21"/>
      <c r="AR13" s="19"/>
      <c r="BE13" s="252"/>
      <c r="BS13" s="16" t="s">
        <v>6</v>
      </c>
    </row>
    <row r="14" spans="1:74" ht="11.25">
      <c r="B14" s="20"/>
      <c r="C14" s="21"/>
      <c r="D14" s="21"/>
      <c r="E14" s="274" t="s">
        <v>35</v>
      </c>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8" t="s">
        <v>33</v>
      </c>
      <c r="AL14" s="21"/>
      <c r="AM14" s="21"/>
      <c r="AN14" s="31" t="s">
        <v>35</v>
      </c>
      <c r="AO14" s="21"/>
      <c r="AP14" s="21"/>
      <c r="AQ14" s="21"/>
      <c r="AR14" s="19"/>
      <c r="BE14" s="252"/>
      <c r="BS14" s="16" t="s">
        <v>6</v>
      </c>
    </row>
    <row r="15" spans="1:74"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52"/>
      <c r="BS15" s="16" t="s">
        <v>4</v>
      </c>
    </row>
    <row r="16" spans="1:74" ht="12" customHeight="1">
      <c r="B16" s="20"/>
      <c r="C16" s="21"/>
      <c r="D16" s="28" t="s">
        <v>36</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31</v>
      </c>
      <c r="AL16" s="21"/>
      <c r="AM16" s="21"/>
      <c r="AN16" s="26" t="s">
        <v>1</v>
      </c>
      <c r="AO16" s="21"/>
      <c r="AP16" s="21"/>
      <c r="AQ16" s="21"/>
      <c r="AR16" s="19"/>
      <c r="BE16" s="252"/>
      <c r="BS16" s="16" t="s">
        <v>4</v>
      </c>
    </row>
    <row r="17" spans="2:71" ht="18.399999999999999" customHeight="1">
      <c r="B17" s="20"/>
      <c r="C17" s="21"/>
      <c r="D17" s="21"/>
      <c r="E17" s="26" t="s">
        <v>37</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33</v>
      </c>
      <c r="AL17" s="21"/>
      <c r="AM17" s="21"/>
      <c r="AN17" s="26" t="s">
        <v>1</v>
      </c>
      <c r="AO17" s="21"/>
      <c r="AP17" s="21"/>
      <c r="AQ17" s="21"/>
      <c r="AR17" s="19"/>
      <c r="BE17" s="252"/>
      <c r="BS17" s="16" t="s">
        <v>38</v>
      </c>
    </row>
    <row r="18" spans="2:7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52"/>
      <c r="BS18" s="16" t="s">
        <v>6</v>
      </c>
    </row>
    <row r="19" spans="2:71" ht="12" customHeight="1">
      <c r="B19" s="20"/>
      <c r="C19" s="21"/>
      <c r="D19" s="28" t="s">
        <v>39</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31</v>
      </c>
      <c r="AL19" s="21"/>
      <c r="AM19" s="21"/>
      <c r="AN19" s="26" t="s">
        <v>1</v>
      </c>
      <c r="AO19" s="21"/>
      <c r="AP19" s="21"/>
      <c r="AQ19" s="21"/>
      <c r="AR19" s="19"/>
      <c r="BE19" s="252"/>
      <c r="BS19" s="16" t="s">
        <v>6</v>
      </c>
    </row>
    <row r="20" spans="2:71" ht="18.399999999999999" customHeight="1">
      <c r="B20" s="20"/>
      <c r="C20" s="21"/>
      <c r="D20" s="21"/>
      <c r="E20" s="26" t="s">
        <v>40</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33</v>
      </c>
      <c r="AL20" s="21"/>
      <c r="AM20" s="21"/>
      <c r="AN20" s="26" t="s">
        <v>1</v>
      </c>
      <c r="AO20" s="21"/>
      <c r="AP20" s="21"/>
      <c r="AQ20" s="21"/>
      <c r="AR20" s="19"/>
      <c r="BE20" s="252"/>
      <c r="BS20" s="16" t="s">
        <v>38</v>
      </c>
    </row>
    <row r="21" spans="2:7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52"/>
    </row>
    <row r="22" spans="2:71" ht="12" customHeight="1">
      <c r="B22" s="20"/>
      <c r="C22" s="21"/>
      <c r="D22" s="28" t="s">
        <v>41</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52"/>
    </row>
    <row r="23" spans="2:71" ht="45" customHeight="1">
      <c r="B23" s="20"/>
      <c r="C23" s="21"/>
      <c r="D23" s="21"/>
      <c r="E23" s="276" t="s">
        <v>42</v>
      </c>
      <c r="F23" s="276"/>
      <c r="G23" s="276"/>
      <c r="H23" s="276"/>
      <c r="I23" s="276"/>
      <c r="J23" s="276"/>
      <c r="K23" s="276"/>
      <c r="L23" s="276"/>
      <c r="M23" s="276"/>
      <c r="N23" s="276"/>
      <c r="O23" s="276"/>
      <c r="P23" s="276"/>
      <c r="Q23" s="276"/>
      <c r="R23" s="276"/>
      <c r="S23" s="276"/>
      <c r="T23" s="276"/>
      <c r="U23" s="276"/>
      <c r="V23" s="276"/>
      <c r="W23" s="276"/>
      <c r="X23" s="276"/>
      <c r="Y23" s="276"/>
      <c r="Z23" s="276"/>
      <c r="AA23" s="276"/>
      <c r="AB23" s="276"/>
      <c r="AC23" s="276"/>
      <c r="AD23" s="276"/>
      <c r="AE23" s="276"/>
      <c r="AF23" s="276"/>
      <c r="AG23" s="276"/>
      <c r="AH23" s="276"/>
      <c r="AI23" s="276"/>
      <c r="AJ23" s="276"/>
      <c r="AK23" s="276"/>
      <c r="AL23" s="276"/>
      <c r="AM23" s="276"/>
      <c r="AN23" s="276"/>
      <c r="AO23" s="21"/>
      <c r="AP23" s="21"/>
      <c r="AQ23" s="21"/>
      <c r="AR23" s="19"/>
      <c r="BE23" s="252"/>
    </row>
    <row r="24" spans="2:7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52"/>
    </row>
    <row r="25" spans="2:71" ht="6.95" customHeight="1">
      <c r="B25" s="20"/>
      <c r="C25" s="21"/>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1"/>
      <c r="AQ25" s="21"/>
      <c r="AR25" s="19"/>
      <c r="BE25" s="252"/>
    </row>
    <row r="26" spans="2:71" s="1" customFormat="1" ht="25.9" customHeight="1">
      <c r="B26" s="34"/>
      <c r="C26" s="35"/>
      <c r="D26" s="36" t="s">
        <v>43</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3">
        <f>ROUND(AG54,2)</f>
        <v>0</v>
      </c>
      <c r="AL26" s="254"/>
      <c r="AM26" s="254"/>
      <c r="AN26" s="254"/>
      <c r="AO26" s="254"/>
      <c r="AP26" s="35"/>
      <c r="AQ26" s="35"/>
      <c r="AR26" s="38"/>
      <c r="BE26" s="252"/>
    </row>
    <row r="27" spans="2:71" s="1" customFormat="1" ht="6.95" customHeight="1">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52"/>
    </row>
    <row r="28" spans="2:71" s="1" customFormat="1" ht="11.25">
      <c r="B28" s="34"/>
      <c r="C28" s="35"/>
      <c r="D28" s="35"/>
      <c r="E28" s="35"/>
      <c r="F28" s="35"/>
      <c r="G28" s="35"/>
      <c r="H28" s="35"/>
      <c r="I28" s="35"/>
      <c r="J28" s="35"/>
      <c r="K28" s="35"/>
      <c r="L28" s="277" t="s">
        <v>44</v>
      </c>
      <c r="M28" s="277"/>
      <c r="N28" s="277"/>
      <c r="O28" s="277"/>
      <c r="P28" s="277"/>
      <c r="Q28" s="35"/>
      <c r="R28" s="35"/>
      <c r="S28" s="35"/>
      <c r="T28" s="35"/>
      <c r="U28" s="35"/>
      <c r="V28" s="35"/>
      <c r="W28" s="277" t="s">
        <v>45</v>
      </c>
      <c r="X28" s="277"/>
      <c r="Y28" s="277"/>
      <c r="Z28" s="277"/>
      <c r="AA28" s="277"/>
      <c r="AB28" s="277"/>
      <c r="AC28" s="277"/>
      <c r="AD28" s="277"/>
      <c r="AE28" s="277"/>
      <c r="AF28" s="35"/>
      <c r="AG28" s="35"/>
      <c r="AH28" s="35"/>
      <c r="AI28" s="35"/>
      <c r="AJ28" s="35"/>
      <c r="AK28" s="277" t="s">
        <v>46</v>
      </c>
      <c r="AL28" s="277"/>
      <c r="AM28" s="277"/>
      <c r="AN28" s="277"/>
      <c r="AO28" s="277"/>
      <c r="AP28" s="35"/>
      <c r="AQ28" s="35"/>
      <c r="AR28" s="38"/>
      <c r="BE28" s="252"/>
    </row>
    <row r="29" spans="2:71" s="2" customFormat="1" ht="14.45" customHeight="1">
      <c r="B29" s="39"/>
      <c r="C29" s="40"/>
      <c r="D29" s="28" t="s">
        <v>47</v>
      </c>
      <c r="E29" s="40"/>
      <c r="F29" s="28" t="s">
        <v>48</v>
      </c>
      <c r="G29" s="40"/>
      <c r="H29" s="40"/>
      <c r="I29" s="40"/>
      <c r="J29" s="40"/>
      <c r="K29" s="40"/>
      <c r="L29" s="278">
        <v>0.21</v>
      </c>
      <c r="M29" s="250"/>
      <c r="N29" s="250"/>
      <c r="O29" s="250"/>
      <c r="P29" s="250"/>
      <c r="Q29" s="40"/>
      <c r="R29" s="40"/>
      <c r="S29" s="40"/>
      <c r="T29" s="40"/>
      <c r="U29" s="40"/>
      <c r="V29" s="40"/>
      <c r="W29" s="249">
        <f>ROUND(AZ54, 2)</f>
        <v>0</v>
      </c>
      <c r="X29" s="250"/>
      <c r="Y29" s="250"/>
      <c r="Z29" s="250"/>
      <c r="AA29" s="250"/>
      <c r="AB29" s="250"/>
      <c r="AC29" s="250"/>
      <c r="AD29" s="250"/>
      <c r="AE29" s="250"/>
      <c r="AF29" s="40"/>
      <c r="AG29" s="40"/>
      <c r="AH29" s="40"/>
      <c r="AI29" s="40"/>
      <c r="AJ29" s="40"/>
      <c r="AK29" s="249">
        <f>ROUND(AV54, 2)</f>
        <v>0</v>
      </c>
      <c r="AL29" s="250"/>
      <c r="AM29" s="250"/>
      <c r="AN29" s="250"/>
      <c r="AO29" s="250"/>
      <c r="AP29" s="40"/>
      <c r="AQ29" s="40"/>
      <c r="AR29" s="41"/>
      <c r="BE29" s="252"/>
    </row>
    <row r="30" spans="2:71" s="2" customFormat="1" ht="14.45" customHeight="1">
      <c r="B30" s="39"/>
      <c r="C30" s="40"/>
      <c r="D30" s="40"/>
      <c r="E30" s="40"/>
      <c r="F30" s="28" t="s">
        <v>49</v>
      </c>
      <c r="G30" s="40"/>
      <c r="H30" s="40"/>
      <c r="I30" s="40"/>
      <c r="J30" s="40"/>
      <c r="K30" s="40"/>
      <c r="L30" s="278">
        <v>0.15</v>
      </c>
      <c r="M30" s="250"/>
      <c r="N30" s="250"/>
      <c r="O30" s="250"/>
      <c r="P30" s="250"/>
      <c r="Q30" s="40"/>
      <c r="R30" s="40"/>
      <c r="S30" s="40"/>
      <c r="T30" s="40"/>
      <c r="U30" s="40"/>
      <c r="V30" s="40"/>
      <c r="W30" s="249">
        <f>ROUND(BA54, 2)</f>
        <v>0</v>
      </c>
      <c r="X30" s="250"/>
      <c r="Y30" s="250"/>
      <c r="Z30" s="250"/>
      <c r="AA30" s="250"/>
      <c r="AB30" s="250"/>
      <c r="AC30" s="250"/>
      <c r="AD30" s="250"/>
      <c r="AE30" s="250"/>
      <c r="AF30" s="40"/>
      <c r="AG30" s="40"/>
      <c r="AH30" s="40"/>
      <c r="AI30" s="40"/>
      <c r="AJ30" s="40"/>
      <c r="AK30" s="249">
        <f>ROUND(AW54, 2)</f>
        <v>0</v>
      </c>
      <c r="AL30" s="250"/>
      <c r="AM30" s="250"/>
      <c r="AN30" s="250"/>
      <c r="AO30" s="250"/>
      <c r="AP30" s="40"/>
      <c r="AQ30" s="40"/>
      <c r="AR30" s="41"/>
      <c r="BE30" s="252"/>
    </row>
    <row r="31" spans="2:71" s="2" customFormat="1" ht="14.45" hidden="1" customHeight="1">
      <c r="B31" s="39"/>
      <c r="C31" s="40"/>
      <c r="D31" s="40"/>
      <c r="E31" s="40"/>
      <c r="F31" s="28" t="s">
        <v>50</v>
      </c>
      <c r="G31" s="40"/>
      <c r="H31" s="40"/>
      <c r="I31" s="40"/>
      <c r="J31" s="40"/>
      <c r="K31" s="40"/>
      <c r="L31" s="278">
        <v>0.21</v>
      </c>
      <c r="M31" s="250"/>
      <c r="N31" s="250"/>
      <c r="O31" s="250"/>
      <c r="P31" s="250"/>
      <c r="Q31" s="40"/>
      <c r="R31" s="40"/>
      <c r="S31" s="40"/>
      <c r="T31" s="40"/>
      <c r="U31" s="40"/>
      <c r="V31" s="40"/>
      <c r="W31" s="249">
        <f>ROUND(BB54, 2)</f>
        <v>0</v>
      </c>
      <c r="X31" s="250"/>
      <c r="Y31" s="250"/>
      <c r="Z31" s="250"/>
      <c r="AA31" s="250"/>
      <c r="AB31" s="250"/>
      <c r="AC31" s="250"/>
      <c r="AD31" s="250"/>
      <c r="AE31" s="250"/>
      <c r="AF31" s="40"/>
      <c r="AG31" s="40"/>
      <c r="AH31" s="40"/>
      <c r="AI31" s="40"/>
      <c r="AJ31" s="40"/>
      <c r="AK31" s="249">
        <v>0</v>
      </c>
      <c r="AL31" s="250"/>
      <c r="AM31" s="250"/>
      <c r="AN31" s="250"/>
      <c r="AO31" s="250"/>
      <c r="AP31" s="40"/>
      <c r="AQ31" s="40"/>
      <c r="AR31" s="41"/>
      <c r="BE31" s="252"/>
    </row>
    <row r="32" spans="2:71" s="2" customFormat="1" ht="14.45" hidden="1" customHeight="1">
      <c r="B32" s="39"/>
      <c r="C32" s="40"/>
      <c r="D32" s="40"/>
      <c r="E32" s="40"/>
      <c r="F32" s="28" t="s">
        <v>51</v>
      </c>
      <c r="G32" s="40"/>
      <c r="H32" s="40"/>
      <c r="I32" s="40"/>
      <c r="J32" s="40"/>
      <c r="K32" s="40"/>
      <c r="L32" s="278">
        <v>0.15</v>
      </c>
      <c r="M32" s="250"/>
      <c r="N32" s="250"/>
      <c r="O32" s="250"/>
      <c r="P32" s="250"/>
      <c r="Q32" s="40"/>
      <c r="R32" s="40"/>
      <c r="S32" s="40"/>
      <c r="T32" s="40"/>
      <c r="U32" s="40"/>
      <c r="V32" s="40"/>
      <c r="W32" s="249">
        <f>ROUND(BC54, 2)</f>
        <v>0</v>
      </c>
      <c r="X32" s="250"/>
      <c r="Y32" s="250"/>
      <c r="Z32" s="250"/>
      <c r="AA32" s="250"/>
      <c r="AB32" s="250"/>
      <c r="AC32" s="250"/>
      <c r="AD32" s="250"/>
      <c r="AE32" s="250"/>
      <c r="AF32" s="40"/>
      <c r="AG32" s="40"/>
      <c r="AH32" s="40"/>
      <c r="AI32" s="40"/>
      <c r="AJ32" s="40"/>
      <c r="AK32" s="249">
        <v>0</v>
      </c>
      <c r="AL32" s="250"/>
      <c r="AM32" s="250"/>
      <c r="AN32" s="250"/>
      <c r="AO32" s="250"/>
      <c r="AP32" s="40"/>
      <c r="AQ32" s="40"/>
      <c r="AR32" s="41"/>
      <c r="BE32" s="252"/>
    </row>
    <row r="33" spans="2:57" s="2" customFormat="1" ht="14.45" hidden="1" customHeight="1">
      <c r="B33" s="39"/>
      <c r="C33" s="40"/>
      <c r="D33" s="40"/>
      <c r="E33" s="40"/>
      <c r="F33" s="28" t="s">
        <v>52</v>
      </c>
      <c r="G33" s="40"/>
      <c r="H33" s="40"/>
      <c r="I33" s="40"/>
      <c r="J33" s="40"/>
      <c r="K33" s="40"/>
      <c r="L33" s="278">
        <v>0</v>
      </c>
      <c r="M33" s="250"/>
      <c r="N33" s="250"/>
      <c r="O33" s="250"/>
      <c r="P33" s="250"/>
      <c r="Q33" s="40"/>
      <c r="R33" s="40"/>
      <c r="S33" s="40"/>
      <c r="T33" s="40"/>
      <c r="U33" s="40"/>
      <c r="V33" s="40"/>
      <c r="W33" s="249">
        <f>ROUND(BD54, 2)</f>
        <v>0</v>
      </c>
      <c r="X33" s="250"/>
      <c r="Y33" s="250"/>
      <c r="Z33" s="250"/>
      <c r="AA33" s="250"/>
      <c r="AB33" s="250"/>
      <c r="AC33" s="250"/>
      <c r="AD33" s="250"/>
      <c r="AE33" s="250"/>
      <c r="AF33" s="40"/>
      <c r="AG33" s="40"/>
      <c r="AH33" s="40"/>
      <c r="AI33" s="40"/>
      <c r="AJ33" s="40"/>
      <c r="AK33" s="249">
        <v>0</v>
      </c>
      <c r="AL33" s="250"/>
      <c r="AM33" s="250"/>
      <c r="AN33" s="250"/>
      <c r="AO33" s="250"/>
      <c r="AP33" s="40"/>
      <c r="AQ33" s="40"/>
      <c r="AR33" s="41"/>
      <c r="BE33" s="252"/>
    </row>
    <row r="34" spans="2:57" s="1" customFormat="1" ht="6.95" customHeight="1">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52"/>
    </row>
    <row r="35" spans="2:57" s="1" customFormat="1" ht="25.9" customHeight="1">
      <c r="B35" s="34"/>
      <c r="C35" s="42"/>
      <c r="D35" s="43" t="s">
        <v>53</v>
      </c>
      <c r="E35" s="44"/>
      <c r="F35" s="44"/>
      <c r="G35" s="44"/>
      <c r="H35" s="44"/>
      <c r="I35" s="44"/>
      <c r="J35" s="44"/>
      <c r="K35" s="44"/>
      <c r="L35" s="44"/>
      <c r="M35" s="44"/>
      <c r="N35" s="44"/>
      <c r="O35" s="44"/>
      <c r="P35" s="44"/>
      <c r="Q35" s="44"/>
      <c r="R35" s="44"/>
      <c r="S35" s="44"/>
      <c r="T35" s="45" t="s">
        <v>54</v>
      </c>
      <c r="U35" s="44"/>
      <c r="V35" s="44"/>
      <c r="W35" s="44"/>
      <c r="X35" s="255" t="s">
        <v>55</v>
      </c>
      <c r="Y35" s="256"/>
      <c r="Z35" s="256"/>
      <c r="AA35" s="256"/>
      <c r="AB35" s="256"/>
      <c r="AC35" s="44"/>
      <c r="AD35" s="44"/>
      <c r="AE35" s="44"/>
      <c r="AF35" s="44"/>
      <c r="AG35" s="44"/>
      <c r="AH35" s="44"/>
      <c r="AI35" s="44"/>
      <c r="AJ35" s="44"/>
      <c r="AK35" s="257">
        <f>SUM(AK26:AK33)</f>
        <v>0</v>
      </c>
      <c r="AL35" s="256"/>
      <c r="AM35" s="256"/>
      <c r="AN35" s="256"/>
      <c r="AO35" s="258"/>
      <c r="AP35" s="42"/>
      <c r="AQ35" s="42"/>
      <c r="AR35" s="38"/>
    </row>
    <row r="36" spans="2:57" s="1" customFormat="1" ht="6.9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row>
    <row r="37" spans="2:57" s="1" customFormat="1" ht="6.95" customHeight="1">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row>
    <row r="41" spans="2:57" s="1" customFormat="1" ht="6.95" customHeight="1">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row>
    <row r="42" spans="2:57" s="1" customFormat="1" ht="24.95" customHeight="1">
      <c r="B42" s="34"/>
      <c r="C42" s="22" t="s">
        <v>56</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row>
    <row r="43" spans="2:57" s="1" customFormat="1" ht="6.95" customHeight="1">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row>
    <row r="44" spans="2:57" s="1" customFormat="1" ht="12" customHeight="1">
      <c r="B44" s="34"/>
      <c r="C44" s="28" t="s">
        <v>13</v>
      </c>
      <c r="D44" s="35"/>
      <c r="E44" s="35"/>
      <c r="F44" s="35"/>
      <c r="G44" s="35"/>
      <c r="H44" s="35"/>
      <c r="I44" s="35"/>
      <c r="J44" s="35"/>
      <c r="K44" s="35"/>
      <c r="L44" s="35" t="str">
        <f>K5</f>
        <v>N17-165_exp3</v>
      </c>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8"/>
    </row>
    <row r="45" spans="2:57" s="3" customFormat="1" ht="36.950000000000003" customHeight="1">
      <c r="B45" s="50"/>
      <c r="C45" s="51" t="s">
        <v>16</v>
      </c>
      <c r="D45" s="52"/>
      <c r="E45" s="52"/>
      <c r="F45" s="52"/>
      <c r="G45" s="52"/>
      <c r="H45" s="52"/>
      <c r="I45" s="52"/>
      <c r="J45" s="52"/>
      <c r="K45" s="52"/>
      <c r="L45" s="268" t="str">
        <f>K6</f>
        <v>Projekt opatření pro snížení energetické náročnosti objektu</v>
      </c>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c r="AL45" s="269"/>
      <c r="AM45" s="269"/>
      <c r="AN45" s="269"/>
      <c r="AO45" s="269"/>
      <c r="AP45" s="52"/>
      <c r="AQ45" s="52"/>
      <c r="AR45" s="53"/>
    </row>
    <row r="46" spans="2:57" s="1" customFormat="1" ht="6.95" customHeight="1">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row>
    <row r="47" spans="2:57" s="1" customFormat="1" ht="12" customHeight="1">
      <c r="B47" s="34"/>
      <c r="C47" s="28" t="s">
        <v>22</v>
      </c>
      <c r="D47" s="35"/>
      <c r="E47" s="35"/>
      <c r="F47" s="35"/>
      <c r="G47" s="35"/>
      <c r="H47" s="35"/>
      <c r="I47" s="35"/>
      <c r="J47" s="35"/>
      <c r="K47" s="35"/>
      <c r="L47" s="54" t="str">
        <f>IF(K8="","",K8)</f>
        <v>Habrmanova 1779 56002 - Česká Třebová</v>
      </c>
      <c r="M47" s="35"/>
      <c r="N47" s="35"/>
      <c r="O47" s="35"/>
      <c r="P47" s="35"/>
      <c r="Q47" s="35"/>
      <c r="R47" s="35"/>
      <c r="S47" s="35"/>
      <c r="T47" s="35"/>
      <c r="U47" s="35"/>
      <c r="V47" s="35"/>
      <c r="W47" s="35"/>
      <c r="X47" s="35"/>
      <c r="Y47" s="35"/>
      <c r="Z47" s="35"/>
      <c r="AA47" s="35"/>
      <c r="AB47" s="35"/>
      <c r="AC47" s="35"/>
      <c r="AD47" s="35"/>
      <c r="AE47" s="35"/>
      <c r="AF47" s="35"/>
      <c r="AG47" s="35"/>
      <c r="AH47" s="35"/>
      <c r="AI47" s="28" t="s">
        <v>24</v>
      </c>
      <c r="AJ47" s="35"/>
      <c r="AK47" s="35"/>
      <c r="AL47" s="35"/>
      <c r="AM47" s="270" t="str">
        <f>IF(AN8= "","",AN8)</f>
        <v>3. 8. 2017</v>
      </c>
      <c r="AN47" s="270"/>
      <c r="AO47" s="35"/>
      <c r="AP47" s="35"/>
      <c r="AQ47" s="35"/>
      <c r="AR47" s="38"/>
    </row>
    <row r="48" spans="2:57" s="1" customFormat="1" ht="6.95" customHeight="1">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row>
    <row r="49" spans="1:91" s="1" customFormat="1" ht="13.7" customHeight="1">
      <c r="B49" s="34"/>
      <c r="C49" s="28" t="s">
        <v>30</v>
      </c>
      <c r="D49" s="35"/>
      <c r="E49" s="35"/>
      <c r="F49" s="35"/>
      <c r="G49" s="35"/>
      <c r="H49" s="35"/>
      <c r="I49" s="35"/>
      <c r="J49" s="35"/>
      <c r="K49" s="35"/>
      <c r="L49" s="35" t="str">
        <f>IF(E11= "","",E11)</f>
        <v>Město Česká Třebová</v>
      </c>
      <c r="M49" s="35"/>
      <c r="N49" s="35"/>
      <c r="O49" s="35"/>
      <c r="P49" s="35"/>
      <c r="Q49" s="35"/>
      <c r="R49" s="35"/>
      <c r="S49" s="35"/>
      <c r="T49" s="35"/>
      <c r="U49" s="35"/>
      <c r="V49" s="35"/>
      <c r="W49" s="35"/>
      <c r="X49" s="35"/>
      <c r="Y49" s="35"/>
      <c r="Z49" s="35"/>
      <c r="AA49" s="35"/>
      <c r="AB49" s="35"/>
      <c r="AC49" s="35"/>
      <c r="AD49" s="35"/>
      <c r="AE49" s="35"/>
      <c r="AF49" s="35"/>
      <c r="AG49" s="35"/>
      <c r="AH49" s="35"/>
      <c r="AI49" s="28" t="s">
        <v>36</v>
      </c>
      <c r="AJ49" s="35"/>
      <c r="AK49" s="35"/>
      <c r="AL49" s="35"/>
      <c r="AM49" s="266" t="str">
        <f>IF(E17="","",E17)</f>
        <v>DEKPROJEKT s.r.o.</v>
      </c>
      <c r="AN49" s="267"/>
      <c r="AO49" s="267"/>
      <c r="AP49" s="267"/>
      <c r="AQ49" s="35"/>
      <c r="AR49" s="38"/>
      <c r="AS49" s="260" t="s">
        <v>57</v>
      </c>
      <c r="AT49" s="261"/>
      <c r="AU49" s="56"/>
      <c r="AV49" s="56"/>
      <c r="AW49" s="56"/>
      <c r="AX49" s="56"/>
      <c r="AY49" s="56"/>
      <c r="AZ49" s="56"/>
      <c r="BA49" s="56"/>
      <c r="BB49" s="56"/>
      <c r="BC49" s="56"/>
      <c r="BD49" s="57"/>
    </row>
    <row r="50" spans="1:91" s="1" customFormat="1" ht="13.7" customHeight="1">
      <c r="B50" s="34"/>
      <c r="C50" s="28" t="s">
        <v>34</v>
      </c>
      <c r="D50" s="35"/>
      <c r="E50" s="35"/>
      <c r="F50" s="35"/>
      <c r="G50" s="35"/>
      <c r="H50" s="35"/>
      <c r="I50" s="35"/>
      <c r="J50" s="35"/>
      <c r="K50" s="35"/>
      <c r="L50" s="35"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39</v>
      </c>
      <c r="AJ50" s="35"/>
      <c r="AK50" s="35"/>
      <c r="AL50" s="35"/>
      <c r="AM50" s="266" t="str">
        <f>IF(E20="","",E20)</f>
        <v xml:space="preserve"> </v>
      </c>
      <c r="AN50" s="267"/>
      <c r="AO50" s="267"/>
      <c r="AP50" s="267"/>
      <c r="AQ50" s="35"/>
      <c r="AR50" s="38"/>
      <c r="AS50" s="262"/>
      <c r="AT50" s="263"/>
      <c r="AU50" s="58"/>
      <c r="AV50" s="58"/>
      <c r="AW50" s="58"/>
      <c r="AX50" s="58"/>
      <c r="AY50" s="58"/>
      <c r="AZ50" s="58"/>
      <c r="BA50" s="58"/>
      <c r="BB50" s="58"/>
      <c r="BC50" s="58"/>
      <c r="BD50" s="59"/>
    </row>
    <row r="51" spans="1:91" s="1" customFormat="1" ht="10.9" customHeight="1">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264"/>
      <c r="AT51" s="265"/>
      <c r="AU51" s="60"/>
      <c r="AV51" s="60"/>
      <c r="AW51" s="60"/>
      <c r="AX51" s="60"/>
      <c r="AY51" s="60"/>
      <c r="AZ51" s="60"/>
      <c r="BA51" s="60"/>
      <c r="BB51" s="60"/>
      <c r="BC51" s="60"/>
      <c r="BD51" s="61"/>
    </row>
    <row r="52" spans="1:91" s="1" customFormat="1" ht="29.25" customHeight="1">
      <c r="B52" s="34"/>
      <c r="C52" s="279" t="s">
        <v>58</v>
      </c>
      <c r="D52" s="280"/>
      <c r="E52" s="280"/>
      <c r="F52" s="280"/>
      <c r="G52" s="280"/>
      <c r="H52" s="62"/>
      <c r="I52" s="281" t="s">
        <v>59</v>
      </c>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2" t="s">
        <v>60</v>
      </c>
      <c r="AH52" s="280"/>
      <c r="AI52" s="280"/>
      <c r="AJ52" s="280"/>
      <c r="AK52" s="280"/>
      <c r="AL52" s="280"/>
      <c r="AM52" s="280"/>
      <c r="AN52" s="281" t="s">
        <v>61</v>
      </c>
      <c r="AO52" s="280"/>
      <c r="AP52" s="283"/>
      <c r="AQ52" s="63" t="s">
        <v>62</v>
      </c>
      <c r="AR52" s="38"/>
      <c r="AS52" s="64" t="s">
        <v>63</v>
      </c>
      <c r="AT52" s="65" t="s">
        <v>64</v>
      </c>
      <c r="AU52" s="65" t="s">
        <v>65</v>
      </c>
      <c r="AV52" s="65" t="s">
        <v>66</v>
      </c>
      <c r="AW52" s="65" t="s">
        <v>67</v>
      </c>
      <c r="AX52" s="65" t="s">
        <v>68</v>
      </c>
      <c r="AY52" s="65" t="s">
        <v>69</v>
      </c>
      <c r="AZ52" s="65" t="s">
        <v>70</v>
      </c>
      <c r="BA52" s="65" t="s">
        <v>71</v>
      </c>
      <c r="BB52" s="65" t="s">
        <v>72</v>
      </c>
      <c r="BC52" s="65" t="s">
        <v>73</v>
      </c>
      <c r="BD52" s="66" t="s">
        <v>74</v>
      </c>
    </row>
    <row r="53" spans="1:91" s="1" customFormat="1" ht="10.9" customHeight="1">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67"/>
      <c r="AT53" s="68"/>
      <c r="AU53" s="68"/>
      <c r="AV53" s="68"/>
      <c r="AW53" s="68"/>
      <c r="AX53" s="68"/>
      <c r="AY53" s="68"/>
      <c r="AZ53" s="68"/>
      <c r="BA53" s="68"/>
      <c r="BB53" s="68"/>
      <c r="BC53" s="68"/>
      <c r="BD53" s="69"/>
    </row>
    <row r="54" spans="1:91" s="4" customFormat="1" ht="32.450000000000003" customHeight="1">
      <c r="B54" s="70"/>
      <c r="C54" s="71" t="s">
        <v>75</v>
      </c>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287">
        <f>ROUND(SUM(AG55:AG56),2)</f>
        <v>0</v>
      </c>
      <c r="AH54" s="287"/>
      <c r="AI54" s="287"/>
      <c r="AJ54" s="287"/>
      <c r="AK54" s="287"/>
      <c r="AL54" s="287"/>
      <c r="AM54" s="287"/>
      <c r="AN54" s="288">
        <f>SUM(AG54,AT54)</f>
        <v>0</v>
      </c>
      <c r="AO54" s="288"/>
      <c r="AP54" s="288"/>
      <c r="AQ54" s="74" t="s">
        <v>1</v>
      </c>
      <c r="AR54" s="75"/>
      <c r="AS54" s="76">
        <f>ROUND(SUM(AS55:AS56),2)</f>
        <v>0</v>
      </c>
      <c r="AT54" s="77">
        <f>ROUND(SUM(AV54:AW54),2)</f>
        <v>0</v>
      </c>
      <c r="AU54" s="78">
        <f>ROUND(SUM(AU55:AU56),5)</f>
        <v>0</v>
      </c>
      <c r="AV54" s="77">
        <f>ROUND(AZ54*L29,2)</f>
        <v>0</v>
      </c>
      <c r="AW54" s="77">
        <f>ROUND(BA54*L30,2)</f>
        <v>0</v>
      </c>
      <c r="AX54" s="77">
        <f>ROUND(BB54*L29,2)</f>
        <v>0</v>
      </c>
      <c r="AY54" s="77">
        <f>ROUND(BC54*L30,2)</f>
        <v>0</v>
      </c>
      <c r="AZ54" s="77">
        <f>ROUND(SUM(AZ55:AZ56),2)</f>
        <v>0</v>
      </c>
      <c r="BA54" s="77">
        <f>ROUND(SUM(BA55:BA56),2)</f>
        <v>0</v>
      </c>
      <c r="BB54" s="77">
        <f>ROUND(SUM(BB55:BB56),2)</f>
        <v>0</v>
      </c>
      <c r="BC54" s="77">
        <f>ROUND(SUM(BC55:BC56),2)</f>
        <v>0</v>
      </c>
      <c r="BD54" s="79">
        <f>ROUND(SUM(BD55:BD56),2)</f>
        <v>0</v>
      </c>
      <c r="BS54" s="80" t="s">
        <v>76</v>
      </c>
      <c r="BT54" s="80" t="s">
        <v>77</v>
      </c>
      <c r="BU54" s="81" t="s">
        <v>78</v>
      </c>
      <c r="BV54" s="80" t="s">
        <v>79</v>
      </c>
      <c r="BW54" s="80" t="s">
        <v>5</v>
      </c>
      <c r="BX54" s="80" t="s">
        <v>80</v>
      </c>
      <c r="CL54" s="80" t="s">
        <v>19</v>
      </c>
    </row>
    <row r="55" spans="1:91" s="5" customFormat="1" ht="16.5" customHeight="1">
      <c r="A55" s="82" t="s">
        <v>81</v>
      </c>
      <c r="B55" s="83"/>
      <c r="C55" s="84"/>
      <c r="D55" s="286" t="s">
        <v>82</v>
      </c>
      <c r="E55" s="286"/>
      <c r="F55" s="286"/>
      <c r="G55" s="286"/>
      <c r="H55" s="286"/>
      <c r="I55" s="85"/>
      <c r="J55" s="286" t="s">
        <v>83</v>
      </c>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4">
        <f>'VON - Vedlejší a ostatní ...'!J30</f>
        <v>0</v>
      </c>
      <c r="AH55" s="285"/>
      <c r="AI55" s="285"/>
      <c r="AJ55" s="285"/>
      <c r="AK55" s="285"/>
      <c r="AL55" s="285"/>
      <c r="AM55" s="285"/>
      <c r="AN55" s="284">
        <f>SUM(AG55,AT55)</f>
        <v>0</v>
      </c>
      <c r="AO55" s="285"/>
      <c r="AP55" s="285"/>
      <c r="AQ55" s="86" t="s">
        <v>82</v>
      </c>
      <c r="AR55" s="87"/>
      <c r="AS55" s="88">
        <v>0</v>
      </c>
      <c r="AT55" s="89">
        <f>ROUND(SUM(AV55:AW55),2)</f>
        <v>0</v>
      </c>
      <c r="AU55" s="90">
        <f>'VON - Vedlejší a ostatní ...'!P86</f>
        <v>0</v>
      </c>
      <c r="AV55" s="89">
        <f>'VON - Vedlejší a ostatní ...'!J33</f>
        <v>0</v>
      </c>
      <c r="AW55" s="89">
        <f>'VON - Vedlejší a ostatní ...'!J34</f>
        <v>0</v>
      </c>
      <c r="AX55" s="89">
        <f>'VON - Vedlejší a ostatní ...'!J35</f>
        <v>0</v>
      </c>
      <c r="AY55" s="89">
        <f>'VON - Vedlejší a ostatní ...'!J36</f>
        <v>0</v>
      </c>
      <c r="AZ55" s="89">
        <f>'VON - Vedlejší a ostatní ...'!F33</f>
        <v>0</v>
      </c>
      <c r="BA55" s="89">
        <f>'VON - Vedlejší a ostatní ...'!F34</f>
        <v>0</v>
      </c>
      <c r="BB55" s="89">
        <f>'VON - Vedlejší a ostatní ...'!F35</f>
        <v>0</v>
      </c>
      <c r="BC55" s="89">
        <f>'VON - Vedlejší a ostatní ...'!F36</f>
        <v>0</v>
      </c>
      <c r="BD55" s="91">
        <f>'VON - Vedlejší a ostatní ...'!F37</f>
        <v>0</v>
      </c>
      <c r="BT55" s="92" t="s">
        <v>84</v>
      </c>
      <c r="BV55" s="92" t="s">
        <v>79</v>
      </c>
      <c r="BW55" s="92" t="s">
        <v>85</v>
      </c>
      <c r="BX55" s="92" t="s">
        <v>5</v>
      </c>
      <c r="CL55" s="92" t="s">
        <v>19</v>
      </c>
      <c r="CM55" s="92" t="s">
        <v>86</v>
      </c>
    </row>
    <row r="56" spans="1:91" s="5" customFormat="1" ht="16.5" customHeight="1">
      <c r="A56" s="82" t="s">
        <v>81</v>
      </c>
      <c r="B56" s="83"/>
      <c r="C56" s="84"/>
      <c r="D56" s="286" t="s">
        <v>87</v>
      </c>
      <c r="E56" s="286"/>
      <c r="F56" s="286"/>
      <c r="G56" s="286"/>
      <c r="H56" s="286"/>
      <c r="I56" s="85"/>
      <c r="J56" s="286" t="s">
        <v>88</v>
      </c>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4">
        <f>'D.1.1 - Architektonicko-s...'!J30</f>
        <v>0</v>
      </c>
      <c r="AH56" s="285"/>
      <c r="AI56" s="285"/>
      <c r="AJ56" s="285"/>
      <c r="AK56" s="285"/>
      <c r="AL56" s="285"/>
      <c r="AM56" s="285"/>
      <c r="AN56" s="284">
        <f>SUM(AG56,AT56)</f>
        <v>0</v>
      </c>
      <c r="AO56" s="285"/>
      <c r="AP56" s="285"/>
      <c r="AQ56" s="86" t="s">
        <v>89</v>
      </c>
      <c r="AR56" s="87"/>
      <c r="AS56" s="93">
        <v>0</v>
      </c>
      <c r="AT56" s="94">
        <f>ROUND(SUM(AV56:AW56),2)</f>
        <v>0</v>
      </c>
      <c r="AU56" s="95">
        <f>'D.1.1 - Architektonicko-s...'!P103</f>
        <v>0</v>
      </c>
      <c r="AV56" s="94">
        <f>'D.1.1 - Architektonicko-s...'!J33</f>
        <v>0</v>
      </c>
      <c r="AW56" s="94">
        <f>'D.1.1 - Architektonicko-s...'!J34</f>
        <v>0</v>
      </c>
      <c r="AX56" s="94">
        <f>'D.1.1 - Architektonicko-s...'!J35</f>
        <v>0</v>
      </c>
      <c r="AY56" s="94">
        <f>'D.1.1 - Architektonicko-s...'!J36</f>
        <v>0</v>
      </c>
      <c r="AZ56" s="94">
        <f>'D.1.1 - Architektonicko-s...'!F33</f>
        <v>0</v>
      </c>
      <c r="BA56" s="94">
        <f>'D.1.1 - Architektonicko-s...'!F34</f>
        <v>0</v>
      </c>
      <c r="BB56" s="94">
        <f>'D.1.1 - Architektonicko-s...'!F35</f>
        <v>0</v>
      </c>
      <c r="BC56" s="94">
        <f>'D.1.1 - Architektonicko-s...'!F36</f>
        <v>0</v>
      </c>
      <c r="BD56" s="96">
        <f>'D.1.1 - Architektonicko-s...'!F37</f>
        <v>0</v>
      </c>
      <c r="BT56" s="92" t="s">
        <v>84</v>
      </c>
      <c r="BV56" s="92" t="s">
        <v>79</v>
      </c>
      <c r="BW56" s="92" t="s">
        <v>90</v>
      </c>
      <c r="BX56" s="92" t="s">
        <v>5</v>
      </c>
      <c r="CL56" s="92" t="s">
        <v>19</v>
      </c>
      <c r="CM56" s="92" t="s">
        <v>86</v>
      </c>
    </row>
    <row r="57" spans="1:91" s="1" customFormat="1" ht="30" customHeight="1">
      <c r="B57" s="34"/>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8"/>
    </row>
    <row r="58" spans="1:91" s="1" customFormat="1" ht="6.95" customHeight="1">
      <c r="B58" s="46"/>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38"/>
    </row>
  </sheetData>
  <sheetProtection algorithmName="SHA-512" hashValue="/EggQvBeeLfSK6lfqv07c8LkXSMqmH8LiTHoqf2WsGFZYwvmwHKKtduwv3ZAsKwQ+0hcI8eqVOjBDPz1q7/14w==" saltValue="xMCDIe6wTLF2XnhcRF2HaAKSYeruZDy8Wom1FlgrXNvsC+ZAjpkGo4d35Q2jlJR6je9n60lFSSWRnMjO484Q/Q==" spinCount="100000" sheet="1" objects="1" scenarios="1" formatColumns="0" formatRows="0"/>
  <mergeCells count="46">
    <mergeCell ref="AN56:AP56"/>
    <mergeCell ref="AG56:AM56"/>
    <mergeCell ref="D56:H56"/>
    <mergeCell ref="J56:AF56"/>
    <mergeCell ref="AG54:AM54"/>
    <mergeCell ref="AN54:AP54"/>
    <mergeCell ref="AG52:AM52"/>
    <mergeCell ref="AN52:AP52"/>
    <mergeCell ref="AN55:AP55"/>
    <mergeCell ref="AG55:AM55"/>
    <mergeCell ref="D55:H55"/>
    <mergeCell ref="J55:AF55"/>
    <mergeCell ref="L30:P30"/>
    <mergeCell ref="L31:P31"/>
    <mergeCell ref="L32:P32"/>
    <mergeCell ref="L33:P33"/>
    <mergeCell ref="C52:G52"/>
    <mergeCell ref="I52:AF52"/>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VON - Vedlejší a ostatní ...'!C2" display="/"/>
    <hyperlink ref="A56" location="'D.1.1 - Architektonicko-s...'!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4"/>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7"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59"/>
      <c r="M2" s="259"/>
      <c r="N2" s="259"/>
      <c r="O2" s="259"/>
      <c r="P2" s="259"/>
      <c r="Q2" s="259"/>
      <c r="R2" s="259"/>
      <c r="S2" s="259"/>
      <c r="T2" s="259"/>
      <c r="U2" s="259"/>
      <c r="V2" s="259"/>
      <c r="AT2" s="16" t="s">
        <v>85</v>
      </c>
    </row>
    <row r="3" spans="2:46" ht="6.95" customHeight="1">
      <c r="B3" s="98"/>
      <c r="C3" s="99"/>
      <c r="D3" s="99"/>
      <c r="E3" s="99"/>
      <c r="F3" s="99"/>
      <c r="G3" s="99"/>
      <c r="H3" s="99"/>
      <c r="I3" s="100"/>
      <c r="J3" s="99"/>
      <c r="K3" s="99"/>
      <c r="L3" s="19"/>
      <c r="AT3" s="16" t="s">
        <v>86</v>
      </c>
    </row>
    <row r="4" spans="2:46" ht="24.95" customHeight="1">
      <c r="B4" s="19"/>
      <c r="D4" s="101" t="s">
        <v>91</v>
      </c>
      <c r="L4" s="19"/>
      <c r="M4" s="23" t="s">
        <v>10</v>
      </c>
      <c r="AT4" s="16" t="s">
        <v>4</v>
      </c>
    </row>
    <row r="5" spans="2:46" ht="6.95" customHeight="1">
      <c r="B5" s="19"/>
      <c r="L5" s="19"/>
    </row>
    <row r="6" spans="2:46" ht="12" customHeight="1">
      <c r="B6" s="19"/>
      <c r="D6" s="102" t="s">
        <v>16</v>
      </c>
      <c r="L6" s="19"/>
    </row>
    <row r="7" spans="2:46" ht="16.5" customHeight="1">
      <c r="B7" s="19"/>
      <c r="E7" s="289" t="str">
        <f>'Rekapitulace stavby'!K6</f>
        <v>Projekt opatření pro snížení energetické náročnosti objektu</v>
      </c>
      <c r="F7" s="290"/>
      <c r="G7" s="290"/>
      <c r="H7" s="290"/>
      <c r="L7" s="19"/>
    </row>
    <row r="8" spans="2:46" s="1" customFormat="1" ht="12" customHeight="1">
      <c r="B8" s="38"/>
      <c r="D8" s="102" t="s">
        <v>92</v>
      </c>
      <c r="I8" s="103"/>
      <c r="L8" s="38"/>
    </row>
    <row r="9" spans="2:46" s="1" customFormat="1" ht="36.950000000000003" customHeight="1">
      <c r="B9" s="38"/>
      <c r="E9" s="291" t="s">
        <v>93</v>
      </c>
      <c r="F9" s="292"/>
      <c r="G9" s="292"/>
      <c r="H9" s="292"/>
      <c r="I9" s="103"/>
      <c r="L9" s="38"/>
    </row>
    <row r="10" spans="2:46" s="1" customFormat="1" ht="11.25">
      <c r="B10" s="38"/>
      <c r="I10" s="103"/>
      <c r="L10" s="38"/>
    </row>
    <row r="11" spans="2:46" s="1" customFormat="1" ht="12" customHeight="1">
      <c r="B11" s="38"/>
      <c r="D11" s="102" t="s">
        <v>18</v>
      </c>
      <c r="F11" s="16" t="s">
        <v>19</v>
      </c>
      <c r="I11" s="104" t="s">
        <v>20</v>
      </c>
      <c r="J11" s="16" t="s">
        <v>1</v>
      </c>
      <c r="L11" s="38"/>
    </row>
    <row r="12" spans="2:46" s="1" customFormat="1" ht="12" customHeight="1">
      <c r="B12" s="38"/>
      <c r="D12" s="102" t="s">
        <v>22</v>
      </c>
      <c r="F12" s="16" t="s">
        <v>23</v>
      </c>
      <c r="I12" s="104" t="s">
        <v>24</v>
      </c>
      <c r="J12" s="105" t="str">
        <f>'Rekapitulace stavby'!AN8</f>
        <v>3. 8. 2017</v>
      </c>
      <c r="L12" s="38"/>
    </row>
    <row r="13" spans="2:46" s="1" customFormat="1" ht="10.9" customHeight="1">
      <c r="B13" s="38"/>
      <c r="I13" s="103"/>
      <c r="L13" s="38"/>
    </row>
    <row r="14" spans="2:46" s="1" customFormat="1" ht="12" customHeight="1">
      <c r="B14" s="38"/>
      <c r="D14" s="102" t="s">
        <v>30</v>
      </c>
      <c r="I14" s="104" t="s">
        <v>31</v>
      </c>
      <c r="J14" s="16" t="s">
        <v>1</v>
      </c>
      <c r="L14" s="38"/>
    </row>
    <row r="15" spans="2:46" s="1" customFormat="1" ht="18" customHeight="1">
      <c r="B15" s="38"/>
      <c r="E15" s="16" t="s">
        <v>32</v>
      </c>
      <c r="I15" s="104" t="s">
        <v>33</v>
      </c>
      <c r="J15" s="16" t="s">
        <v>1</v>
      </c>
      <c r="L15" s="38"/>
    </row>
    <row r="16" spans="2:46" s="1" customFormat="1" ht="6.95" customHeight="1">
      <c r="B16" s="38"/>
      <c r="I16" s="103"/>
      <c r="L16" s="38"/>
    </row>
    <row r="17" spans="2:12" s="1" customFormat="1" ht="12" customHeight="1">
      <c r="B17" s="38"/>
      <c r="D17" s="102" t="s">
        <v>34</v>
      </c>
      <c r="I17" s="104" t="s">
        <v>31</v>
      </c>
      <c r="J17" s="29" t="str">
        <f>'Rekapitulace stavby'!AN13</f>
        <v>Vyplň údaj</v>
      </c>
      <c r="L17" s="38"/>
    </row>
    <row r="18" spans="2:12" s="1" customFormat="1" ht="18" customHeight="1">
      <c r="B18" s="38"/>
      <c r="E18" s="293" t="str">
        <f>'Rekapitulace stavby'!E14</f>
        <v>Vyplň údaj</v>
      </c>
      <c r="F18" s="294"/>
      <c r="G18" s="294"/>
      <c r="H18" s="294"/>
      <c r="I18" s="104" t="s">
        <v>33</v>
      </c>
      <c r="J18" s="29" t="str">
        <f>'Rekapitulace stavby'!AN14</f>
        <v>Vyplň údaj</v>
      </c>
      <c r="L18" s="38"/>
    </row>
    <row r="19" spans="2:12" s="1" customFormat="1" ht="6.95" customHeight="1">
      <c r="B19" s="38"/>
      <c r="I19" s="103"/>
      <c r="L19" s="38"/>
    </row>
    <row r="20" spans="2:12" s="1" customFormat="1" ht="12" customHeight="1">
      <c r="B20" s="38"/>
      <c r="D20" s="102" t="s">
        <v>36</v>
      </c>
      <c r="I20" s="104" t="s">
        <v>31</v>
      </c>
      <c r="J20" s="16" t="s">
        <v>1</v>
      </c>
      <c r="L20" s="38"/>
    </row>
    <row r="21" spans="2:12" s="1" customFormat="1" ht="18" customHeight="1">
      <c r="B21" s="38"/>
      <c r="E21" s="16" t="s">
        <v>37</v>
      </c>
      <c r="I21" s="104" t="s">
        <v>33</v>
      </c>
      <c r="J21" s="16" t="s">
        <v>1</v>
      </c>
      <c r="L21" s="38"/>
    </row>
    <row r="22" spans="2:12" s="1" customFormat="1" ht="6.95" customHeight="1">
      <c r="B22" s="38"/>
      <c r="I22" s="103"/>
      <c r="L22" s="38"/>
    </row>
    <row r="23" spans="2:12" s="1" customFormat="1" ht="12" customHeight="1">
      <c r="B23" s="38"/>
      <c r="D23" s="102" t="s">
        <v>39</v>
      </c>
      <c r="I23" s="104" t="s">
        <v>31</v>
      </c>
      <c r="J23" s="16" t="str">
        <f>IF('Rekapitulace stavby'!AN19="","",'Rekapitulace stavby'!AN19)</f>
        <v/>
      </c>
      <c r="L23" s="38"/>
    </row>
    <row r="24" spans="2:12" s="1" customFormat="1" ht="18" customHeight="1">
      <c r="B24" s="38"/>
      <c r="E24" s="16" t="str">
        <f>IF('Rekapitulace stavby'!E20="","",'Rekapitulace stavby'!E20)</f>
        <v xml:space="preserve"> </v>
      </c>
      <c r="I24" s="104" t="s">
        <v>33</v>
      </c>
      <c r="J24" s="16" t="str">
        <f>IF('Rekapitulace stavby'!AN20="","",'Rekapitulace stavby'!AN20)</f>
        <v/>
      </c>
      <c r="L24" s="38"/>
    </row>
    <row r="25" spans="2:12" s="1" customFormat="1" ht="6.95" customHeight="1">
      <c r="B25" s="38"/>
      <c r="I25" s="103"/>
      <c r="L25" s="38"/>
    </row>
    <row r="26" spans="2:12" s="1" customFormat="1" ht="12" customHeight="1">
      <c r="B26" s="38"/>
      <c r="D26" s="102" t="s">
        <v>41</v>
      </c>
      <c r="I26" s="103"/>
      <c r="L26" s="38"/>
    </row>
    <row r="27" spans="2:12" s="6" customFormat="1" ht="45" customHeight="1">
      <c r="B27" s="106"/>
      <c r="E27" s="295" t="s">
        <v>42</v>
      </c>
      <c r="F27" s="295"/>
      <c r="G27" s="295"/>
      <c r="H27" s="295"/>
      <c r="I27" s="107"/>
      <c r="L27" s="106"/>
    </row>
    <row r="28" spans="2:12" s="1" customFormat="1" ht="6.95" customHeight="1">
      <c r="B28" s="38"/>
      <c r="I28" s="103"/>
      <c r="L28" s="38"/>
    </row>
    <row r="29" spans="2:12" s="1" customFormat="1" ht="6.95" customHeight="1">
      <c r="B29" s="38"/>
      <c r="D29" s="56"/>
      <c r="E29" s="56"/>
      <c r="F29" s="56"/>
      <c r="G29" s="56"/>
      <c r="H29" s="56"/>
      <c r="I29" s="108"/>
      <c r="J29" s="56"/>
      <c r="K29" s="56"/>
      <c r="L29" s="38"/>
    </row>
    <row r="30" spans="2:12" s="1" customFormat="1" ht="25.35" customHeight="1">
      <c r="B30" s="38"/>
      <c r="D30" s="109" t="s">
        <v>43</v>
      </c>
      <c r="I30" s="103"/>
      <c r="J30" s="110">
        <f>ROUND(J86, 2)</f>
        <v>0</v>
      </c>
      <c r="L30" s="38"/>
    </row>
    <row r="31" spans="2:12" s="1" customFormat="1" ht="6.95" customHeight="1">
      <c r="B31" s="38"/>
      <c r="D31" s="56"/>
      <c r="E31" s="56"/>
      <c r="F31" s="56"/>
      <c r="G31" s="56"/>
      <c r="H31" s="56"/>
      <c r="I31" s="108"/>
      <c r="J31" s="56"/>
      <c r="K31" s="56"/>
      <c r="L31" s="38"/>
    </row>
    <row r="32" spans="2:12" s="1" customFormat="1" ht="14.45" customHeight="1">
      <c r="B32" s="38"/>
      <c r="F32" s="111" t="s">
        <v>45</v>
      </c>
      <c r="I32" s="112" t="s">
        <v>44</v>
      </c>
      <c r="J32" s="111" t="s">
        <v>46</v>
      </c>
      <c r="L32" s="38"/>
    </row>
    <row r="33" spans="2:12" s="1" customFormat="1" ht="14.45" customHeight="1">
      <c r="B33" s="38"/>
      <c r="D33" s="102" t="s">
        <v>47</v>
      </c>
      <c r="E33" s="102" t="s">
        <v>48</v>
      </c>
      <c r="F33" s="113">
        <f>ROUND((SUM(BE86:BE113)),  2)</f>
        <v>0</v>
      </c>
      <c r="I33" s="114">
        <v>0.21</v>
      </c>
      <c r="J33" s="113">
        <f>ROUND(((SUM(BE86:BE113))*I33),  2)</f>
        <v>0</v>
      </c>
      <c r="L33" s="38"/>
    </row>
    <row r="34" spans="2:12" s="1" customFormat="1" ht="14.45" customHeight="1">
      <c r="B34" s="38"/>
      <c r="E34" s="102" t="s">
        <v>49</v>
      </c>
      <c r="F34" s="113">
        <f>ROUND((SUM(BF86:BF113)),  2)</f>
        <v>0</v>
      </c>
      <c r="I34" s="114">
        <v>0.15</v>
      </c>
      <c r="J34" s="113">
        <f>ROUND(((SUM(BF86:BF113))*I34),  2)</f>
        <v>0</v>
      </c>
      <c r="L34" s="38"/>
    </row>
    <row r="35" spans="2:12" s="1" customFormat="1" ht="14.45" hidden="1" customHeight="1">
      <c r="B35" s="38"/>
      <c r="E35" s="102" t="s">
        <v>50</v>
      </c>
      <c r="F35" s="113">
        <f>ROUND((SUM(BG86:BG113)),  2)</f>
        <v>0</v>
      </c>
      <c r="I35" s="114">
        <v>0.21</v>
      </c>
      <c r="J35" s="113">
        <f>0</f>
        <v>0</v>
      </c>
      <c r="L35" s="38"/>
    </row>
    <row r="36" spans="2:12" s="1" customFormat="1" ht="14.45" hidden="1" customHeight="1">
      <c r="B36" s="38"/>
      <c r="E36" s="102" t="s">
        <v>51</v>
      </c>
      <c r="F36" s="113">
        <f>ROUND((SUM(BH86:BH113)),  2)</f>
        <v>0</v>
      </c>
      <c r="I36" s="114">
        <v>0.15</v>
      </c>
      <c r="J36" s="113">
        <f>0</f>
        <v>0</v>
      </c>
      <c r="L36" s="38"/>
    </row>
    <row r="37" spans="2:12" s="1" customFormat="1" ht="14.45" hidden="1" customHeight="1">
      <c r="B37" s="38"/>
      <c r="E37" s="102" t="s">
        <v>52</v>
      </c>
      <c r="F37" s="113">
        <f>ROUND((SUM(BI86:BI113)),  2)</f>
        <v>0</v>
      </c>
      <c r="I37" s="114">
        <v>0</v>
      </c>
      <c r="J37" s="113">
        <f>0</f>
        <v>0</v>
      </c>
      <c r="L37" s="38"/>
    </row>
    <row r="38" spans="2:12" s="1" customFormat="1" ht="6.95" customHeight="1">
      <c r="B38" s="38"/>
      <c r="I38" s="103"/>
      <c r="L38" s="38"/>
    </row>
    <row r="39" spans="2:12" s="1" customFormat="1" ht="25.35" customHeight="1">
      <c r="B39" s="38"/>
      <c r="C39" s="115"/>
      <c r="D39" s="116" t="s">
        <v>53</v>
      </c>
      <c r="E39" s="117"/>
      <c r="F39" s="117"/>
      <c r="G39" s="118" t="s">
        <v>54</v>
      </c>
      <c r="H39" s="119" t="s">
        <v>55</v>
      </c>
      <c r="I39" s="120"/>
      <c r="J39" s="121">
        <f>SUM(J30:J37)</f>
        <v>0</v>
      </c>
      <c r="K39" s="122"/>
      <c r="L39" s="38"/>
    </row>
    <row r="40" spans="2:12" s="1" customFormat="1" ht="14.45" customHeight="1">
      <c r="B40" s="123"/>
      <c r="C40" s="124"/>
      <c r="D40" s="124"/>
      <c r="E40" s="124"/>
      <c r="F40" s="124"/>
      <c r="G40" s="124"/>
      <c r="H40" s="124"/>
      <c r="I40" s="125"/>
      <c r="J40" s="124"/>
      <c r="K40" s="124"/>
      <c r="L40" s="38"/>
    </row>
    <row r="44" spans="2:12" s="1" customFormat="1" ht="6.95" customHeight="1">
      <c r="B44" s="126"/>
      <c r="C44" s="127"/>
      <c r="D44" s="127"/>
      <c r="E44" s="127"/>
      <c r="F44" s="127"/>
      <c r="G44" s="127"/>
      <c r="H44" s="127"/>
      <c r="I44" s="128"/>
      <c r="J44" s="127"/>
      <c r="K44" s="127"/>
      <c r="L44" s="38"/>
    </row>
    <row r="45" spans="2:12" s="1" customFormat="1" ht="24.95" customHeight="1">
      <c r="B45" s="34"/>
      <c r="C45" s="22" t="s">
        <v>94</v>
      </c>
      <c r="D45" s="35"/>
      <c r="E45" s="35"/>
      <c r="F45" s="35"/>
      <c r="G45" s="35"/>
      <c r="H45" s="35"/>
      <c r="I45" s="103"/>
      <c r="J45" s="35"/>
      <c r="K45" s="35"/>
      <c r="L45" s="38"/>
    </row>
    <row r="46" spans="2:12" s="1" customFormat="1" ht="6.95" customHeight="1">
      <c r="B46" s="34"/>
      <c r="C46" s="35"/>
      <c r="D46" s="35"/>
      <c r="E46" s="35"/>
      <c r="F46" s="35"/>
      <c r="G46" s="35"/>
      <c r="H46" s="35"/>
      <c r="I46" s="103"/>
      <c r="J46" s="35"/>
      <c r="K46" s="35"/>
      <c r="L46" s="38"/>
    </row>
    <row r="47" spans="2:12" s="1" customFormat="1" ht="12" customHeight="1">
      <c r="B47" s="34"/>
      <c r="C47" s="28" t="s">
        <v>16</v>
      </c>
      <c r="D47" s="35"/>
      <c r="E47" s="35"/>
      <c r="F47" s="35"/>
      <c r="G47" s="35"/>
      <c r="H47" s="35"/>
      <c r="I47" s="103"/>
      <c r="J47" s="35"/>
      <c r="K47" s="35"/>
      <c r="L47" s="38"/>
    </row>
    <row r="48" spans="2:12" s="1" customFormat="1" ht="16.5" customHeight="1">
      <c r="B48" s="34"/>
      <c r="C48" s="35"/>
      <c r="D48" s="35"/>
      <c r="E48" s="296" t="str">
        <f>E7</f>
        <v>Projekt opatření pro snížení energetické náročnosti objektu</v>
      </c>
      <c r="F48" s="297"/>
      <c r="G48" s="297"/>
      <c r="H48" s="297"/>
      <c r="I48" s="103"/>
      <c r="J48" s="35"/>
      <c r="K48" s="35"/>
      <c r="L48" s="38"/>
    </row>
    <row r="49" spans="2:47" s="1" customFormat="1" ht="12" customHeight="1">
      <c r="B49" s="34"/>
      <c r="C49" s="28" t="s">
        <v>92</v>
      </c>
      <c r="D49" s="35"/>
      <c r="E49" s="35"/>
      <c r="F49" s="35"/>
      <c r="G49" s="35"/>
      <c r="H49" s="35"/>
      <c r="I49" s="103"/>
      <c r="J49" s="35"/>
      <c r="K49" s="35"/>
      <c r="L49" s="38"/>
    </row>
    <row r="50" spans="2:47" s="1" customFormat="1" ht="16.5" customHeight="1">
      <c r="B50" s="34"/>
      <c r="C50" s="35"/>
      <c r="D50" s="35"/>
      <c r="E50" s="268" t="str">
        <f>E9</f>
        <v>VON - Vedlejší a ostatní náklady stavby</v>
      </c>
      <c r="F50" s="267"/>
      <c r="G50" s="267"/>
      <c r="H50" s="267"/>
      <c r="I50" s="103"/>
      <c r="J50" s="35"/>
      <c r="K50" s="35"/>
      <c r="L50" s="38"/>
    </row>
    <row r="51" spans="2:47" s="1" customFormat="1" ht="6.95" customHeight="1">
      <c r="B51" s="34"/>
      <c r="C51" s="35"/>
      <c r="D51" s="35"/>
      <c r="E51" s="35"/>
      <c r="F51" s="35"/>
      <c r="G51" s="35"/>
      <c r="H51" s="35"/>
      <c r="I51" s="103"/>
      <c r="J51" s="35"/>
      <c r="K51" s="35"/>
      <c r="L51" s="38"/>
    </row>
    <row r="52" spans="2:47" s="1" customFormat="1" ht="12" customHeight="1">
      <c r="B52" s="34"/>
      <c r="C52" s="28" t="s">
        <v>22</v>
      </c>
      <c r="D52" s="35"/>
      <c r="E52" s="35"/>
      <c r="F52" s="26" t="str">
        <f>F12</f>
        <v>Habrmanova 1779 56002 - Česká Třebová</v>
      </c>
      <c r="G52" s="35"/>
      <c r="H52" s="35"/>
      <c r="I52" s="104" t="s">
        <v>24</v>
      </c>
      <c r="J52" s="55" t="str">
        <f>IF(J12="","",J12)</f>
        <v>3. 8. 2017</v>
      </c>
      <c r="K52" s="35"/>
      <c r="L52" s="38"/>
    </row>
    <row r="53" spans="2:47" s="1" customFormat="1" ht="6.95" customHeight="1">
      <c r="B53" s="34"/>
      <c r="C53" s="35"/>
      <c r="D53" s="35"/>
      <c r="E53" s="35"/>
      <c r="F53" s="35"/>
      <c r="G53" s="35"/>
      <c r="H53" s="35"/>
      <c r="I53" s="103"/>
      <c r="J53" s="35"/>
      <c r="K53" s="35"/>
      <c r="L53" s="38"/>
    </row>
    <row r="54" spans="2:47" s="1" customFormat="1" ht="13.7" customHeight="1">
      <c r="B54" s="34"/>
      <c r="C54" s="28" t="s">
        <v>30</v>
      </c>
      <c r="D54" s="35"/>
      <c r="E54" s="35"/>
      <c r="F54" s="26" t="str">
        <f>E15</f>
        <v>Město Česká Třebová</v>
      </c>
      <c r="G54" s="35"/>
      <c r="H54" s="35"/>
      <c r="I54" s="104" t="s">
        <v>36</v>
      </c>
      <c r="J54" s="32" t="str">
        <f>E21</f>
        <v>DEKPROJEKT s.r.o.</v>
      </c>
      <c r="K54" s="35"/>
      <c r="L54" s="38"/>
    </row>
    <row r="55" spans="2:47" s="1" customFormat="1" ht="13.7" customHeight="1">
      <c r="B55" s="34"/>
      <c r="C55" s="28" t="s">
        <v>34</v>
      </c>
      <c r="D55" s="35"/>
      <c r="E55" s="35"/>
      <c r="F55" s="26" t="str">
        <f>IF(E18="","",E18)</f>
        <v>Vyplň údaj</v>
      </c>
      <c r="G55" s="35"/>
      <c r="H55" s="35"/>
      <c r="I55" s="104" t="s">
        <v>39</v>
      </c>
      <c r="J55" s="32" t="str">
        <f>E24</f>
        <v xml:space="preserve"> </v>
      </c>
      <c r="K55" s="35"/>
      <c r="L55" s="38"/>
    </row>
    <row r="56" spans="2:47" s="1" customFormat="1" ht="10.35" customHeight="1">
      <c r="B56" s="34"/>
      <c r="C56" s="35"/>
      <c r="D56" s="35"/>
      <c r="E56" s="35"/>
      <c r="F56" s="35"/>
      <c r="G56" s="35"/>
      <c r="H56" s="35"/>
      <c r="I56" s="103"/>
      <c r="J56" s="35"/>
      <c r="K56" s="35"/>
      <c r="L56" s="38"/>
    </row>
    <row r="57" spans="2:47" s="1" customFormat="1" ht="29.25" customHeight="1">
      <c r="B57" s="34"/>
      <c r="C57" s="129" t="s">
        <v>95</v>
      </c>
      <c r="D57" s="130"/>
      <c r="E57" s="130"/>
      <c r="F57" s="130"/>
      <c r="G57" s="130"/>
      <c r="H57" s="130"/>
      <c r="I57" s="131"/>
      <c r="J57" s="132" t="s">
        <v>96</v>
      </c>
      <c r="K57" s="130"/>
      <c r="L57" s="38"/>
    </row>
    <row r="58" spans="2:47" s="1" customFormat="1" ht="10.35" customHeight="1">
      <c r="B58" s="34"/>
      <c r="C58" s="35"/>
      <c r="D58" s="35"/>
      <c r="E58" s="35"/>
      <c r="F58" s="35"/>
      <c r="G58" s="35"/>
      <c r="H58" s="35"/>
      <c r="I58" s="103"/>
      <c r="J58" s="35"/>
      <c r="K58" s="35"/>
      <c r="L58" s="38"/>
    </row>
    <row r="59" spans="2:47" s="1" customFormat="1" ht="22.9" customHeight="1">
      <c r="B59" s="34"/>
      <c r="C59" s="133" t="s">
        <v>97</v>
      </c>
      <c r="D59" s="35"/>
      <c r="E59" s="35"/>
      <c r="F59" s="35"/>
      <c r="G59" s="35"/>
      <c r="H59" s="35"/>
      <c r="I59" s="103"/>
      <c r="J59" s="73">
        <f>J86</f>
        <v>0</v>
      </c>
      <c r="K59" s="35"/>
      <c r="L59" s="38"/>
      <c r="AU59" s="16" t="s">
        <v>98</v>
      </c>
    </row>
    <row r="60" spans="2:47" s="7" customFormat="1" ht="24.95" customHeight="1">
      <c r="B60" s="134"/>
      <c r="C60" s="135"/>
      <c r="D60" s="136" t="s">
        <v>99</v>
      </c>
      <c r="E60" s="137"/>
      <c r="F60" s="137"/>
      <c r="G60" s="137"/>
      <c r="H60" s="137"/>
      <c r="I60" s="138"/>
      <c r="J60" s="139">
        <f>J87</f>
        <v>0</v>
      </c>
      <c r="K60" s="135"/>
      <c r="L60" s="140"/>
    </row>
    <row r="61" spans="2:47" s="8" customFormat="1" ht="19.899999999999999" customHeight="1">
      <c r="B61" s="141"/>
      <c r="C61" s="142"/>
      <c r="D61" s="143" t="s">
        <v>100</v>
      </c>
      <c r="E61" s="144"/>
      <c r="F61" s="144"/>
      <c r="G61" s="144"/>
      <c r="H61" s="144"/>
      <c r="I61" s="145"/>
      <c r="J61" s="146">
        <f>J88</f>
        <v>0</v>
      </c>
      <c r="K61" s="142"/>
      <c r="L61" s="147"/>
    </row>
    <row r="62" spans="2:47" s="8" customFormat="1" ht="19.899999999999999" customHeight="1">
      <c r="B62" s="141"/>
      <c r="C62" s="142"/>
      <c r="D62" s="143" t="s">
        <v>101</v>
      </c>
      <c r="E62" s="144"/>
      <c r="F62" s="144"/>
      <c r="G62" s="144"/>
      <c r="H62" s="144"/>
      <c r="I62" s="145"/>
      <c r="J62" s="146">
        <f>J93</f>
        <v>0</v>
      </c>
      <c r="K62" s="142"/>
      <c r="L62" s="147"/>
    </row>
    <row r="63" spans="2:47" s="8" customFormat="1" ht="19.899999999999999" customHeight="1">
      <c r="B63" s="141"/>
      <c r="C63" s="142"/>
      <c r="D63" s="143" t="s">
        <v>102</v>
      </c>
      <c r="E63" s="144"/>
      <c r="F63" s="144"/>
      <c r="G63" s="144"/>
      <c r="H63" s="144"/>
      <c r="I63" s="145"/>
      <c r="J63" s="146">
        <f>J96</f>
        <v>0</v>
      </c>
      <c r="K63" s="142"/>
      <c r="L63" s="147"/>
    </row>
    <row r="64" spans="2:47" s="8" customFormat="1" ht="19.899999999999999" customHeight="1">
      <c r="B64" s="141"/>
      <c r="C64" s="142"/>
      <c r="D64" s="143" t="s">
        <v>103</v>
      </c>
      <c r="E64" s="144"/>
      <c r="F64" s="144"/>
      <c r="G64" s="144"/>
      <c r="H64" s="144"/>
      <c r="I64" s="145"/>
      <c r="J64" s="146">
        <f>J101</f>
        <v>0</v>
      </c>
      <c r="K64" s="142"/>
      <c r="L64" s="147"/>
    </row>
    <row r="65" spans="2:12" s="8" customFormat="1" ht="19.899999999999999" customHeight="1">
      <c r="B65" s="141"/>
      <c r="C65" s="142"/>
      <c r="D65" s="143" t="s">
        <v>104</v>
      </c>
      <c r="E65" s="144"/>
      <c r="F65" s="144"/>
      <c r="G65" s="144"/>
      <c r="H65" s="144"/>
      <c r="I65" s="145"/>
      <c r="J65" s="146">
        <f>J108</f>
        <v>0</v>
      </c>
      <c r="K65" s="142"/>
      <c r="L65" s="147"/>
    </row>
    <row r="66" spans="2:12" s="8" customFormat="1" ht="19.899999999999999" customHeight="1">
      <c r="B66" s="141"/>
      <c r="C66" s="142"/>
      <c r="D66" s="143" t="s">
        <v>105</v>
      </c>
      <c r="E66" s="144"/>
      <c r="F66" s="144"/>
      <c r="G66" s="144"/>
      <c r="H66" s="144"/>
      <c r="I66" s="145"/>
      <c r="J66" s="146">
        <f>J111</f>
        <v>0</v>
      </c>
      <c r="K66" s="142"/>
      <c r="L66" s="147"/>
    </row>
    <row r="67" spans="2:12" s="1" customFormat="1" ht="21.75" customHeight="1">
      <c r="B67" s="34"/>
      <c r="C67" s="35"/>
      <c r="D67" s="35"/>
      <c r="E67" s="35"/>
      <c r="F67" s="35"/>
      <c r="G67" s="35"/>
      <c r="H67" s="35"/>
      <c r="I67" s="103"/>
      <c r="J67" s="35"/>
      <c r="K67" s="35"/>
      <c r="L67" s="38"/>
    </row>
    <row r="68" spans="2:12" s="1" customFormat="1" ht="6.95" customHeight="1">
      <c r="B68" s="46"/>
      <c r="C68" s="47"/>
      <c r="D68" s="47"/>
      <c r="E68" s="47"/>
      <c r="F68" s="47"/>
      <c r="G68" s="47"/>
      <c r="H68" s="47"/>
      <c r="I68" s="125"/>
      <c r="J68" s="47"/>
      <c r="K68" s="47"/>
      <c r="L68" s="38"/>
    </row>
    <row r="72" spans="2:12" s="1" customFormat="1" ht="6.95" customHeight="1">
      <c r="B72" s="48"/>
      <c r="C72" s="49"/>
      <c r="D72" s="49"/>
      <c r="E72" s="49"/>
      <c r="F72" s="49"/>
      <c r="G72" s="49"/>
      <c r="H72" s="49"/>
      <c r="I72" s="128"/>
      <c r="J72" s="49"/>
      <c r="K72" s="49"/>
      <c r="L72" s="38"/>
    </row>
    <row r="73" spans="2:12" s="1" customFormat="1" ht="24.95" customHeight="1">
      <c r="B73" s="34"/>
      <c r="C73" s="22" t="s">
        <v>106</v>
      </c>
      <c r="D73" s="35"/>
      <c r="E73" s="35"/>
      <c r="F73" s="35"/>
      <c r="G73" s="35"/>
      <c r="H73" s="35"/>
      <c r="I73" s="103"/>
      <c r="J73" s="35"/>
      <c r="K73" s="35"/>
      <c r="L73" s="38"/>
    </row>
    <row r="74" spans="2:12" s="1" customFormat="1" ht="6.95" customHeight="1">
      <c r="B74" s="34"/>
      <c r="C74" s="35"/>
      <c r="D74" s="35"/>
      <c r="E74" s="35"/>
      <c r="F74" s="35"/>
      <c r="G74" s="35"/>
      <c r="H74" s="35"/>
      <c r="I74" s="103"/>
      <c r="J74" s="35"/>
      <c r="K74" s="35"/>
      <c r="L74" s="38"/>
    </row>
    <row r="75" spans="2:12" s="1" customFormat="1" ht="12" customHeight="1">
      <c r="B75" s="34"/>
      <c r="C75" s="28" t="s">
        <v>16</v>
      </c>
      <c r="D75" s="35"/>
      <c r="E75" s="35"/>
      <c r="F75" s="35"/>
      <c r="G75" s="35"/>
      <c r="H75" s="35"/>
      <c r="I75" s="103"/>
      <c r="J75" s="35"/>
      <c r="K75" s="35"/>
      <c r="L75" s="38"/>
    </row>
    <row r="76" spans="2:12" s="1" customFormat="1" ht="16.5" customHeight="1">
      <c r="B76" s="34"/>
      <c r="C76" s="35"/>
      <c r="D76" s="35"/>
      <c r="E76" s="296" t="str">
        <f>E7</f>
        <v>Projekt opatření pro snížení energetické náročnosti objektu</v>
      </c>
      <c r="F76" s="297"/>
      <c r="G76" s="297"/>
      <c r="H76" s="297"/>
      <c r="I76" s="103"/>
      <c r="J76" s="35"/>
      <c r="K76" s="35"/>
      <c r="L76" s="38"/>
    </row>
    <row r="77" spans="2:12" s="1" customFormat="1" ht="12" customHeight="1">
      <c r="B77" s="34"/>
      <c r="C77" s="28" t="s">
        <v>92</v>
      </c>
      <c r="D77" s="35"/>
      <c r="E77" s="35"/>
      <c r="F77" s="35"/>
      <c r="G77" s="35"/>
      <c r="H77" s="35"/>
      <c r="I77" s="103"/>
      <c r="J77" s="35"/>
      <c r="K77" s="35"/>
      <c r="L77" s="38"/>
    </row>
    <row r="78" spans="2:12" s="1" customFormat="1" ht="16.5" customHeight="1">
      <c r="B78" s="34"/>
      <c r="C78" s="35"/>
      <c r="D78" s="35"/>
      <c r="E78" s="268" t="str">
        <f>E9</f>
        <v>VON - Vedlejší a ostatní náklady stavby</v>
      </c>
      <c r="F78" s="267"/>
      <c r="G78" s="267"/>
      <c r="H78" s="267"/>
      <c r="I78" s="103"/>
      <c r="J78" s="35"/>
      <c r="K78" s="35"/>
      <c r="L78" s="38"/>
    </row>
    <row r="79" spans="2:12" s="1" customFormat="1" ht="6.95" customHeight="1">
      <c r="B79" s="34"/>
      <c r="C79" s="35"/>
      <c r="D79" s="35"/>
      <c r="E79" s="35"/>
      <c r="F79" s="35"/>
      <c r="G79" s="35"/>
      <c r="H79" s="35"/>
      <c r="I79" s="103"/>
      <c r="J79" s="35"/>
      <c r="K79" s="35"/>
      <c r="L79" s="38"/>
    </row>
    <row r="80" spans="2:12" s="1" customFormat="1" ht="12" customHeight="1">
      <c r="B80" s="34"/>
      <c r="C80" s="28" t="s">
        <v>22</v>
      </c>
      <c r="D80" s="35"/>
      <c r="E80" s="35"/>
      <c r="F80" s="26" t="str">
        <f>F12</f>
        <v>Habrmanova 1779 56002 - Česká Třebová</v>
      </c>
      <c r="G80" s="35"/>
      <c r="H80" s="35"/>
      <c r="I80" s="104" t="s">
        <v>24</v>
      </c>
      <c r="J80" s="55" t="str">
        <f>IF(J12="","",J12)</f>
        <v>3. 8. 2017</v>
      </c>
      <c r="K80" s="35"/>
      <c r="L80" s="38"/>
    </row>
    <row r="81" spans="2:65" s="1" customFormat="1" ht="6.95" customHeight="1">
      <c r="B81" s="34"/>
      <c r="C81" s="35"/>
      <c r="D81" s="35"/>
      <c r="E81" s="35"/>
      <c r="F81" s="35"/>
      <c r="G81" s="35"/>
      <c r="H81" s="35"/>
      <c r="I81" s="103"/>
      <c r="J81" s="35"/>
      <c r="K81" s="35"/>
      <c r="L81" s="38"/>
    </row>
    <row r="82" spans="2:65" s="1" customFormat="1" ht="13.7" customHeight="1">
      <c r="B82" s="34"/>
      <c r="C82" s="28" t="s">
        <v>30</v>
      </c>
      <c r="D82" s="35"/>
      <c r="E82" s="35"/>
      <c r="F82" s="26" t="str">
        <f>E15</f>
        <v>Město Česká Třebová</v>
      </c>
      <c r="G82" s="35"/>
      <c r="H82" s="35"/>
      <c r="I82" s="104" t="s">
        <v>36</v>
      </c>
      <c r="J82" s="32" t="str">
        <f>E21</f>
        <v>DEKPROJEKT s.r.o.</v>
      </c>
      <c r="K82" s="35"/>
      <c r="L82" s="38"/>
    </row>
    <row r="83" spans="2:65" s="1" customFormat="1" ht="13.7" customHeight="1">
      <c r="B83" s="34"/>
      <c r="C83" s="28" t="s">
        <v>34</v>
      </c>
      <c r="D83" s="35"/>
      <c r="E83" s="35"/>
      <c r="F83" s="26" t="str">
        <f>IF(E18="","",E18)</f>
        <v>Vyplň údaj</v>
      </c>
      <c r="G83" s="35"/>
      <c r="H83" s="35"/>
      <c r="I83" s="104" t="s">
        <v>39</v>
      </c>
      <c r="J83" s="32" t="str">
        <f>E24</f>
        <v xml:space="preserve"> </v>
      </c>
      <c r="K83" s="35"/>
      <c r="L83" s="38"/>
    </row>
    <row r="84" spans="2:65" s="1" customFormat="1" ht="10.35" customHeight="1">
      <c r="B84" s="34"/>
      <c r="C84" s="35"/>
      <c r="D84" s="35"/>
      <c r="E84" s="35"/>
      <c r="F84" s="35"/>
      <c r="G84" s="35"/>
      <c r="H84" s="35"/>
      <c r="I84" s="103"/>
      <c r="J84" s="35"/>
      <c r="K84" s="35"/>
      <c r="L84" s="38"/>
    </row>
    <row r="85" spans="2:65" s="9" customFormat="1" ht="29.25" customHeight="1">
      <c r="B85" s="148"/>
      <c r="C85" s="149" t="s">
        <v>107</v>
      </c>
      <c r="D85" s="150" t="s">
        <v>62</v>
      </c>
      <c r="E85" s="150" t="s">
        <v>58</v>
      </c>
      <c r="F85" s="150" t="s">
        <v>59</v>
      </c>
      <c r="G85" s="150" t="s">
        <v>108</v>
      </c>
      <c r="H85" s="150" t="s">
        <v>109</v>
      </c>
      <c r="I85" s="151" t="s">
        <v>110</v>
      </c>
      <c r="J85" s="150" t="s">
        <v>96</v>
      </c>
      <c r="K85" s="152" t="s">
        <v>111</v>
      </c>
      <c r="L85" s="153"/>
      <c r="M85" s="64" t="s">
        <v>1</v>
      </c>
      <c r="N85" s="65" t="s">
        <v>47</v>
      </c>
      <c r="O85" s="65" t="s">
        <v>112</v>
      </c>
      <c r="P85" s="65" t="s">
        <v>113</v>
      </c>
      <c r="Q85" s="65" t="s">
        <v>114</v>
      </c>
      <c r="R85" s="65" t="s">
        <v>115</v>
      </c>
      <c r="S85" s="65" t="s">
        <v>116</v>
      </c>
      <c r="T85" s="66" t="s">
        <v>117</v>
      </c>
    </row>
    <row r="86" spans="2:65" s="1" customFormat="1" ht="22.9" customHeight="1">
      <c r="B86" s="34"/>
      <c r="C86" s="71" t="s">
        <v>118</v>
      </c>
      <c r="D86" s="35"/>
      <c r="E86" s="35"/>
      <c r="F86" s="35"/>
      <c r="G86" s="35"/>
      <c r="H86" s="35"/>
      <c r="I86" s="103"/>
      <c r="J86" s="154">
        <f>BK86</f>
        <v>0</v>
      </c>
      <c r="K86" s="35"/>
      <c r="L86" s="38"/>
      <c r="M86" s="67"/>
      <c r="N86" s="68"/>
      <c r="O86" s="68"/>
      <c r="P86" s="155">
        <f>P87</f>
        <v>0</v>
      </c>
      <c r="Q86" s="68"/>
      <c r="R86" s="155">
        <f>R87</f>
        <v>0</v>
      </c>
      <c r="S86" s="68"/>
      <c r="T86" s="156">
        <f>T87</f>
        <v>0</v>
      </c>
      <c r="AT86" s="16" t="s">
        <v>76</v>
      </c>
      <c r="AU86" s="16" t="s">
        <v>98</v>
      </c>
      <c r="BK86" s="157">
        <f>BK87</f>
        <v>0</v>
      </c>
    </row>
    <row r="87" spans="2:65" s="10" customFormat="1" ht="25.9" customHeight="1">
      <c r="B87" s="158"/>
      <c r="C87" s="159"/>
      <c r="D87" s="160" t="s">
        <v>76</v>
      </c>
      <c r="E87" s="161" t="s">
        <v>119</v>
      </c>
      <c r="F87" s="161" t="s">
        <v>119</v>
      </c>
      <c r="G87" s="159"/>
      <c r="H87" s="159"/>
      <c r="I87" s="162"/>
      <c r="J87" s="163">
        <f>BK87</f>
        <v>0</v>
      </c>
      <c r="K87" s="159"/>
      <c r="L87" s="164"/>
      <c r="M87" s="165"/>
      <c r="N87" s="166"/>
      <c r="O87" s="166"/>
      <c r="P87" s="167">
        <f>P88+P93+P96+P101+P108+P111</f>
        <v>0</v>
      </c>
      <c r="Q87" s="166"/>
      <c r="R87" s="167">
        <f>R88+R93+R96+R101+R108+R111</f>
        <v>0</v>
      </c>
      <c r="S87" s="166"/>
      <c r="T87" s="168">
        <f>T88+T93+T96+T101+T108+T111</f>
        <v>0</v>
      </c>
      <c r="AR87" s="169" t="s">
        <v>120</v>
      </c>
      <c r="AT87" s="170" t="s">
        <v>76</v>
      </c>
      <c r="AU87" s="170" t="s">
        <v>77</v>
      </c>
      <c r="AY87" s="169" t="s">
        <v>121</v>
      </c>
      <c r="BK87" s="171">
        <f>BK88+BK93+BK96+BK101+BK108+BK111</f>
        <v>0</v>
      </c>
    </row>
    <row r="88" spans="2:65" s="10" customFormat="1" ht="22.9" customHeight="1">
      <c r="B88" s="158"/>
      <c r="C88" s="159"/>
      <c r="D88" s="160" t="s">
        <v>76</v>
      </c>
      <c r="E88" s="172" t="s">
        <v>122</v>
      </c>
      <c r="F88" s="172" t="s">
        <v>123</v>
      </c>
      <c r="G88" s="159"/>
      <c r="H88" s="159"/>
      <c r="I88" s="162"/>
      <c r="J88" s="173">
        <f>BK88</f>
        <v>0</v>
      </c>
      <c r="K88" s="159"/>
      <c r="L88" s="164"/>
      <c r="M88" s="165"/>
      <c r="N88" s="166"/>
      <c r="O88" s="166"/>
      <c r="P88" s="167">
        <f>SUM(P89:P92)</f>
        <v>0</v>
      </c>
      <c r="Q88" s="166"/>
      <c r="R88" s="167">
        <f>SUM(R89:R92)</f>
        <v>0</v>
      </c>
      <c r="S88" s="166"/>
      <c r="T88" s="168">
        <f>SUM(T89:T92)</f>
        <v>0</v>
      </c>
      <c r="AR88" s="169" t="s">
        <v>120</v>
      </c>
      <c r="AT88" s="170" t="s">
        <v>76</v>
      </c>
      <c r="AU88" s="170" t="s">
        <v>84</v>
      </c>
      <c r="AY88" s="169" t="s">
        <v>121</v>
      </c>
      <c r="BK88" s="171">
        <f>SUM(BK89:BK92)</f>
        <v>0</v>
      </c>
    </row>
    <row r="89" spans="2:65" s="1" customFormat="1" ht="16.5" customHeight="1">
      <c r="B89" s="34"/>
      <c r="C89" s="174" t="s">
        <v>84</v>
      </c>
      <c r="D89" s="174" t="s">
        <v>124</v>
      </c>
      <c r="E89" s="175" t="s">
        <v>125</v>
      </c>
      <c r="F89" s="176" t="s">
        <v>126</v>
      </c>
      <c r="G89" s="177" t="s">
        <v>127</v>
      </c>
      <c r="H89" s="178">
        <v>1</v>
      </c>
      <c r="I89" s="179"/>
      <c r="J89" s="180">
        <f>ROUND(I89*H89,2)</f>
        <v>0</v>
      </c>
      <c r="K89" s="176" t="s">
        <v>128</v>
      </c>
      <c r="L89" s="38"/>
      <c r="M89" s="181" t="s">
        <v>1</v>
      </c>
      <c r="N89" s="182" t="s">
        <v>48</v>
      </c>
      <c r="O89" s="60"/>
      <c r="P89" s="183">
        <f>O89*H89</f>
        <v>0</v>
      </c>
      <c r="Q89" s="183">
        <v>0</v>
      </c>
      <c r="R89" s="183">
        <f>Q89*H89</f>
        <v>0</v>
      </c>
      <c r="S89" s="183">
        <v>0</v>
      </c>
      <c r="T89" s="184">
        <f>S89*H89</f>
        <v>0</v>
      </c>
      <c r="AR89" s="16" t="s">
        <v>129</v>
      </c>
      <c r="AT89" s="16" t="s">
        <v>124</v>
      </c>
      <c r="AU89" s="16" t="s">
        <v>86</v>
      </c>
      <c r="AY89" s="16" t="s">
        <v>121</v>
      </c>
      <c r="BE89" s="185">
        <f>IF(N89="základní",J89,0)</f>
        <v>0</v>
      </c>
      <c r="BF89" s="185">
        <f>IF(N89="snížená",J89,0)</f>
        <v>0</v>
      </c>
      <c r="BG89" s="185">
        <f>IF(N89="zákl. přenesená",J89,0)</f>
        <v>0</v>
      </c>
      <c r="BH89" s="185">
        <f>IF(N89="sníž. přenesená",J89,0)</f>
        <v>0</v>
      </c>
      <c r="BI89" s="185">
        <f>IF(N89="nulová",J89,0)</f>
        <v>0</v>
      </c>
      <c r="BJ89" s="16" t="s">
        <v>84</v>
      </c>
      <c r="BK89" s="185">
        <f>ROUND(I89*H89,2)</f>
        <v>0</v>
      </c>
      <c r="BL89" s="16" t="s">
        <v>129</v>
      </c>
      <c r="BM89" s="16" t="s">
        <v>130</v>
      </c>
    </row>
    <row r="90" spans="2:65" s="1" customFormat="1" ht="48.75">
      <c r="B90" s="34"/>
      <c r="C90" s="35"/>
      <c r="D90" s="186" t="s">
        <v>131</v>
      </c>
      <c r="E90" s="35"/>
      <c r="F90" s="187" t="s">
        <v>132</v>
      </c>
      <c r="G90" s="35"/>
      <c r="H90" s="35"/>
      <c r="I90" s="103"/>
      <c r="J90" s="35"/>
      <c r="K90" s="35"/>
      <c r="L90" s="38"/>
      <c r="M90" s="188"/>
      <c r="N90" s="60"/>
      <c r="O90" s="60"/>
      <c r="P90" s="60"/>
      <c r="Q90" s="60"/>
      <c r="R90" s="60"/>
      <c r="S90" s="60"/>
      <c r="T90" s="61"/>
      <c r="AT90" s="16" t="s">
        <v>131</v>
      </c>
      <c r="AU90" s="16" t="s">
        <v>86</v>
      </c>
    </row>
    <row r="91" spans="2:65" s="1" customFormat="1" ht="16.5" customHeight="1">
      <c r="B91" s="34"/>
      <c r="C91" s="174" t="s">
        <v>86</v>
      </c>
      <c r="D91" s="174" t="s">
        <v>124</v>
      </c>
      <c r="E91" s="175" t="s">
        <v>133</v>
      </c>
      <c r="F91" s="176" t="s">
        <v>134</v>
      </c>
      <c r="G91" s="177" t="s">
        <v>127</v>
      </c>
      <c r="H91" s="178">
        <v>1</v>
      </c>
      <c r="I91" s="179"/>
      <c r="J91" s="180">
        <f>ROUND(I91*H91,2)</f>
        <v>0</v>
      </c>
      <c r="K91" s="176" t="s">
        <v>128</v>
      </c>
      <c r="L91" s="38"/>
      <c r="M91" s="181" t="s">
        <v>1</v>
      </c>
      <c r="N91" s="182" t="s">
        <v>48</v>
      </c>
      <c r="O91" s="60"/>
      <c r="P91" s="183">
        <f>O91*H91</f>
        <v>0</v>
      </c>
      <c r="Q91" s="183">
        <v>0</v>
      </c>
      <c r="R91" s="183">
        <f>Q91*H91</f>
        <v>0</v>
      </c>
      <c r="S91" s="183">
        <v>0</v>
      </c>
      <c r="T91" s="184">
        <f>S91*H91</f>
        <v>0</v>
      </c>
      <c r="AR91" s="16" t="s">
        <v>129</v>
      </c>
      <c r="AT91" s="16" t="s">
        <v>124</v>
      </c>
      <c r="AU91" s="16" t="s">
        <v>86</v>
      </c>
      <c r="AY91" s="16" t="s">
        <v>121</v>
      </c>
      <c r="BE91" s="185">
        <f>IF(N91="základní",J91,0)</f>
        <v>0</v>
      </c>
      <c r="BF91" s="185">
        <f>IF(N91="snížená",J91,0)</f>
        <v>0</v>
      </c>
      <c r="BG91" s="185">
        <f>IF(N91="zákl. přenesená",J91,0)</f>
        <v>0</v>
      </c>
      <c r="BH91" s="185">
        <f>IF(N91="sníž. přenesená",J91,0)</f>
        <v>0</v>
      </c>
      <c r="BI91" s="185">
        <f>IF(N91="nulová",J91,0)</f>
        <v>0</v>
      </c>
      <c r="BJ91" s="16" t="s">
        <v>84</v>
      </c>
      <c r="BK91" s="185">
        <f>ROUND(I91*H91,2)</f>
        <v>0</v>
      </c>
      <c r="BL91" s="16" t="s">
        <v>129</v>
      </c>
      <c r="BM91" s="16" t="s">
        <v>135</v>
      </c>
    </row>
    <row r="92" spans="2:65" s="1" customFormat="1" ht="29.25">
      <c r="B92" s="34"/>
      <c r="C92" s="35"/>
      <c r="D92" s="186" t="s">
        <v>131</v>
      </c>
      <c r="E92" s="35"/>
      <c r="F92" s="187" t="s">
        <v>136</v>
      </c>
      <c r="G92" s="35"/>
      <c r="H92" s="35"/>
      <c r="I92" s="103"/>
      <c r="J92" s="35"/>
      <c r="K92" s="35"/>
      <c r="L92" s="38"/>
      <c r="M92" s="188"/>
      <c r="N92" s="60"/>
      <c r="O92" s="60"/>
      <c r="P92" s="60"/>
      <c r="Q92" s="60"/>
      <c r="R92" s="60"/>
      <c r="S92" s="60"/>
      <c r="T92" s="61"/>
      <c r="AT92" s="16" t="s">
        <v>131</v>
      </c>
      <c r="AU92" s="16" t="s">
        <v>86</v>
      </c>
    </row>
    <row r="93" spans="2:65" s="10" customFormat="1" ht="22.9" customHeight="1">
      <c r="B93" s="158"/>
      <c r="C93" s="159"/>
      <c r="D93" s="160" t="s">
        <v>76</v>
      </c>
      <c r="E93" s="172" t="s">
        <v>137</v>
      </c>
      <c r="F93" s="172" t="s">
        <v>138</v>
      </c>
      <c r="G93" s="159"/>
      <c r="H93" s="159"/>
      <c r="I93" s="162"/>
      <c r="J93" s="173">
        <f>BK93</f>
        <v>0</v>
      </c>
      <c r="K93" s="159"/>
      <c r="L93" s="164"/>
      <c r="M93" s="165"/>
      <c r="N93" s="166"/>
      <c r="O93" s="166"/>
      <c r="P93" s="167">
        <f>SUM(P94:P95)</f>
        <v>0</v>
      </c>
      <c r="Q93" s="166"/>
      <c r="R93" s="167">
        <f>SUM(R94:R95)</f>
        <v>0</v>
      </c>
      <c r="S93" s="166"/>
      <c r="T93" s="168">
        <f>SUM(T94:T95)</f>
        <v>0</v>
      </c>
      <c r="AR93" s="169" t="s">
        <v>120</v>
      </c>
      <c r="AT93" s="170" t="s">
        <v>76</v>
      </c>
      <c r="AU93" s="170" t="s">
        <v>84</v>
      </c>
      <c r="AY93" s="169" t="s">
        <v>121</v>
      </c>
      <c r="BK93" s="171">
        <f>SUM(BK94:BK95)</f>
        <v>0</v>
      </c>
    </row>
    <row r="94" spans="2:65" s="1" customFormat="1" ht="16.5" customHeight="1">
      <c r="B94" s="34"/>
      <c r="C94" s="174" t="s">
        <v>139</v>
      </c>
      <c r="D94" s="174" t="s">
        <v>124</v>
      </c>
      <c r="E94" s="175" t="s">
        <v>140</v>
      </c>
      <c r="F94" s="176" t="s">
        <v>141</v>
      </c>
      <c r="G94" s="177" t="s">
        <v>127</v>
      </c>
      <c r="H94" s="178">
        <v>1</v>
      </c>
      <c r="I94" s="179"/>
      <c r="J94" s="180">
        <f>ROUND(I94*H94,2)</f>
        <v>0</v>
      </c>
      <c r="K94" s="176" t="s">
        <v>128</v>
      </c>
      <c r="L94" s="38"/>
      <c r="M94" s="181" t="s">
        <v>1</v>
      </c>
      <c r="N94" s="182" t="s">
        <v>48</v>
      </c>
      <c r="O94" s="60"/>
      <c r="P94" s="183">
        <f>O94*H94</f>
        <v>0</v>
      </c>
      <c r="Q94" s="183">
        <v>0</v>
      </c>
      <c r="R94" s="183">
        <f>Q94*H94</f>
        <v>0</v>
      </c>
      <c r="S94" s="183">
        <v>0</v>
      </c>
      <c r="T94" s="184">
        <f>S94*H94</f>
        <v>0</v>
      </c>
      <c r="AR94" s="16" t="s">
        <v>129</v>
      </c>
      <c r="AT94" s="16" t="s">
        <v>124</v>
      </c>
      <c r="AU94" s="16" t="s">
        <v>86</v>
      </c>
      <c r="AY94" s="16" t="s">
        <v>121</v>
      </c>
      <c r="BE94" s="185">
        <f>IF(N94="základní",J94,0)</f>
        <v>0</v>
      </c>
      <c r="BF94" s="185">
        <f>IF(N94="snížená",J94,0)</f>
        <v>0</v>
      </c>
      <c r="BG94" s="185">
        <f>IF(N94="zákl. přenesená",J94,0)</f>
        <v>0</v>
      </c>
      <c r="BH94" s="185">
        <f>IF(N94="sníž. přenesená",J94,0)</f>
        <v>0</v>
      </c>
      <c r="BI94" s="185">
        <f>IF(N94="nulová",J94,0)</f>
        <v>0</v>
      </c>
      <c r="BJ94" s="16" t="s">
        <v>84</v>
      </c>
      <c r="BK94" s="185">
        <f>ROUND(I94*H94,2)</f>
        <v>0</v>
      </c>
      <c r="BL94" s="16" t="s">
        <v>129</v>
      </c>
      <c r="BM94" s="16" t="s">
        <v>142</v>
      </c>
    </row>
    <row r="95" spans="2:65" s="1" customFormat="1" ht="97.5">
      <c r="B95" s="34"/>
      <c r="C95" s="35"/>
      <c r="D95" s="186" t="s">
        <v>131</v>
      </c>
      <c r="E95" s="35"/>
      <c r="F95" s="187" t="s">
        <v>143</v>
      </c>
      <c r="G95" s="35"/>
      <c r="H95" s="35"/>
      <c r="I95" s="103"/>
      <c r="J95" s="35"/>
      <c r="K95" s="35"/>
      <c r="L95" s="38"/>
      <c r="M95" s="188"/>
      <c r="N95" s="60"/>
      <c r="O95" s="60"/>
      <c r="P95" s="60"/>
      <c r="Q95" s="60"/>
      <c r="R95" s="60"/>
      <c r="S95" s="60"/>
      <c r="T95" s="61"/>
      <c r="AT95" s="16" t="s">
        <v>131</v>
      </c>
      <c r="AU95" s="16" t="s">
        <v>86</v>
      </c>
    </row>
    <row r="96" spans="2:65" s="10" customFormat="1" ht="22.9" customHeight="1">
      <c r="B96" s="158"/>
      <c r="C96" s="159"/>
      <c r="D96" s="160" t="s">
        <v>76</v>
      </c>
      <c r="E96" s="172" t="s">
        <v>144</v>
      </c>
      <c r="F96" s="172" t="s">
        <v>145</v>
      </c>
      <c r="G96" s="159"/>
      <c r="H96" s="159"/>
      <c r="I96" s="162"/>
      <c r="J96" s="173">
        <f>BK96</f>
        <v>0</v>
      </c>
      <c r="K96" s="159"/>
      <c r="L96" s="164"/>
      <c r="M96" s="165"/>
      <c r="N96" s="166"/>
      <c r="O96" s="166"/>
      <c r="P96" s="167">
        <f>SUM(P97:P100)</f>
        <v>0</v>
      </c>
      <c r="Q96" s="166"/>
      <c r="R96" s="167">
        <f>SUM(R97:R100)</f>
        <v>0</v>
      </c>
      <c r="S96" s="166"/>
      <c r="T96" s="168">
        <f>SUM(T97:T100)</f>
        <v>0</v>
      </c>
      <c r="AR96" s="169" t="s">
        <v>120</v>
      </c>
      <c r="AT96" s="170" t="s">
        <v>76</v>
      </c>
      <c r="AU96" s="170" t="s">
        <v>84</v>
      </c>
      <c r="AY96" s="169" t="s">
        <v>121</v>
      </c>
      <c r="BK96" s="171">
        <f>SUM(BK97:BK100)</f>
        <v>0</v>
      </c>
    </row>
    <row r="97" spans="2:65" s="1" customFormat="1" ht="16.5" customHeight="1">
      <c r="B97" s="34"/>
      <c r="C97" s="174" t="s">
        <v>146</v>
      </c>
      <c r="D97" s="174" t="s">
        <v>124</v>
      </c>
      <c r="E97" s="175" t="s">
        <v>147</v>
      </c>
      <c r="F97" s="176" t="s">
        <v>148</v>
      </c>
      <c r="G97" s="177" t="s">
        <v>127</v>
      </c>
      <c r="H97" s="178">
        <v>1</v>
      </c>
      <c r="I97" s="179"/>
      <c r="J97" s="180">
        <f>ROUND(I97*H97,2)</f>
        <v>0</v>
      </c>
      <c r="K97" s="176" t="s">
        <v>128</v>
      </c>
      <c r="L97" s="38"/>
      <c r="M97" s="181" t="s">
        <v>1</v>
      </c>
      <c r="N97" s="182" t="s">
        <v>48</v>
      </c>
      <c r="O97" s="60"/>
      <c r="P97" s="183">
        <f>O97*H97</f>
        <v>0</v>
      </c>
      <c r="Q97" s="183">
        <v>0</v>
      </c>
      <c r="R97" s="183">
        <f>Q97*H97</f>
        <v>0</v>
      </c>
      <c r="S97" s="183">
        <v>0</v>
      </c>
      <c r="T97" s="184">
        <f>S97*H97</f>
        <v>0</v>
      </c>
      <c r="AR97" s="16" t="s">
        <v>129</v>
      </c>
      <c r="AT97" s="16" t="s">
        <v>124</v>
      </c>
      <c r="AU97" s="16" t="s">
        <v>86</v>
      </c>
      <c r="AY97" s="16" t="s">
        <v>121</v>
      </c>
      <c r="BE97" s="185">
        <f>IF(N97="základní",J97,0)</f>
        <v>0</v>
      </c>
      <c r="BF97" s="185">
        <f>IF(N97="snížená",J97,0)</f>
        <v>0</v>
      </c>
      <c r="BG97" s="185">
        <f>IF(N97="zákl. přenesená",J97,0)</f>
        <v>0</v>
      </c>
      <c r="BH97" s="185">
        <f>IF(N97="sníž. přenesená",J97,0)</f>
        <v>0</v>
      </c>
      <c r="BI97" s="185">
        <f>IF(N97="nulová",J97,0)</f>
        <v>0</v>
      </c>
      <c r="BJ97" s="16" t="s">
        <v>84</v>
      </c>
      <c r="BK97" s="185">
        <f>ROUND(I97*H97,2)</f>
        <v>0</v>
      </c>
      <c r="BL97" s="16" t="s">
        <v>129</v>
      </c>
      <c r="BM97" s="16" t="s">
        <v>149</v>
      </c>
    </row>
    <row r="98" spans="2:65" s="1" customFormat="1" ht="48.75">
      <c r="B98" s="34"/>
      <c r="C98" s="35"/>
      <c r="D98" s="186" t="s">
        <v>131</v>
      </c>
      <c r="E98" s="35"/>
      <c r="F98" s="187" t="s">
        <v>150</v>
      </c>
      <c r="G98" s="35"/>
      <c r="H98" s="35"/>
      <c r="I98" s="103"/>
      <c r="J98" s="35"/>
      <c r="K98" s="35"/>
      <c r="L98" s="38"/>
      <c r="M98" s="188"/>
      <c r="N98" s="60"/>
      <c r="O98" s="60"/>
      <c r="P98" s="60"/>
      <c r="Q98" s="60"/>
      <c r="R98" s="60"/>
      <c r="S98" s="60"/>
      <c r="T98" s="61"/>
      <c r="AT98" s="16" t="s">
        <v>131</v>
      </c>
      <c r="AU98" s="16" t="s">
        <v>86</v>
      </c>
    </row>
    <row r="99" spans="2:65" s="1" customFormat="1" ht="16.5" customHeight="1">
      <c r="B99" s="34"/>
      <c r="C99" s="174" t="s">
        <v>120</v>
      </c>
      <c r="D99" s="174" t="s">
        <v>124</v>
      </c>
      <c r="E99" s="175" t="s">
        <v>151</v>
      </c>
      <c r="F99" s="176" t="s">
        <v>152</v>
      </c>
      <c r="G99" s="177" t="s">
        <v>127</v>
      </c>
      <c r="H99" s="178">
        <v>1</v>
      </c>
      <c r="I99" s="179"/>
      <c r="J99" s="180">
        <f>ROUND(I99*H99,2)</f>
        <v>0</v>
      </c>
      <c r="K99" s="176" t="s">
        <v>128</v>
      </c>
      <c r="L99" s="38"/>
      <c r="M99" s="181" t="s">
        <v>1</v>
      </c>
      <c r="N99" s="182" t="s">
        <v>48</v>
      </c>
      <c r="O99" s="60"/>
      <c r="P99" s="183">
        <f>O99*H99</f>
        <v>0</v>
      </c>
      <c r="Q99" s="183">
        <v>0</v>
      </c>
      <c r="R99" s="183">
        <f>Q99*H99</f>
        <v>0</v>
      </c>
      <c r="S99" s="183">
        <v>0</v>
      </c>
      <c r="T99" s="184">
        <f>S99*H99</f>
        <v>0</v>
      </c>
      <c r="AR99" s="16" t="s">
        <v>129</v>
      </c>
      <c r="AT99" s="16" t="s">
        <v>124</v>
      </c>
      <c r="AU99" s="16" t="s">
        <v>86</v>
      </c>
      <c r="AY99" s="16" t="s">
        <v>121</v>
      </c>
      <c r="BE99" s="185">
        <f>IF(N99="základní",J99,0)</f>
        <v>0</v>
      </c>
      <c r="BF99" s="185">
        <f>IF(N99="snížená",J99,0)</f>
        <v>0</v>
      </c>
      <c r="BG99" s="185">
        <f>IF(N99="zákl. přenesená",J99,0)</f>
        <v>0</v>
      </c>
      <c r="BH99" s="185">
        <f>IF(N99="sníž. přenesená",J99,0)</f>
        <v>0</v>
      </c>
      <c r="BI99" s="185">
        <f>IF(N99="nulová",J99,0)</f>
        <v>0</v>
      </c>
      <c r="BJ99" s="16" t="s">
        <v>84</v>
      </c>
      <c r="BK99" s="185">
        <f>ROUND(I99*H99,2)</f>
        <v>0</v>
      </c>
      <c r="BL99" s="16" t="s">
        <v>129</v>
      </c>
      <c r="BM99" s="16" t="s">
        <v>153</v>
      </c>
    </row>
    <row r="100" spans="2:65" s="1" customFormat="1" ht="19.5">
      <c r="B100" s="34"/>
      <c r="C100" s="35"/>
      <c r="D100" s="186" t="s">
        <v>131</v>
      </c>
      <c r="E100" s="35"/>
      <c r="F100" s="187" t="s">
        <v>154</v>
      </c>
      <c r="G100" s="35"/>
      <c r="H100" s="35"/>
      <c r="I100" s="103"/>
      <c r="J100" s="35"/>
      <c r="K100" s="35"/>
      <c r="L100" s="38"/>
      <c r="M100" s="188"/>
      <c r="N100" s="60"/>
      <c r="O100" s="60"/>
      <c r="P100" s="60"/>
      <c r="Q100" s="60"/>
      <c r="R100" s="60"/>
      <c r="S100" s="60"/>
      <c r="T100" s="61"/>
      <c r="AT100" s="16" t="s">
        <v>131</v>
      </c>
      <c r="AU100" s="16" t="s">
        <v>86</v>
      </c>
    </row>
    <row r="101" spans="2:65" s="10" customFormat="1" ht="22.9" customHeight="1">
      <c r="B101" s="158"/>
      <c r="C101" s="159"/>
      <c r="D101" s="160" t="s">
        <v>76</v>
      </c>
      <c r="E101" s="172" t="s">
        <v>155</v>
      </c>
      <c r="F101" s="172" t="s">
        <v>156</v>
      </c>
      <c r="G101" s="159"/>
      <c r="H101" s="159"/>
      <c r="I101" s="162"/>
      <c r="J101" s="173">
        <f>BK101</f>
        <v>0</v>
      </c>
      <c r="K101" s="159"/>
      <c r="L101" s="164"/>
      <c r="M101" s="165"/>
      <c r="N101" s="166"/>
      <c r="O101" s="166"/>
      <c r="P101" s="167">
        <f>SUM(P102:P107)</f>
        <v>0</v>
      </c>
      <c r="Q101" s="166"/>
      <c r="R101" s="167">
        <f>SUM(R102:R107)</f>
        <v>0</v>
      </c>
      <c r="S101" s="166"/>
      <c r="T101" s="168">
        <f>SUM(T102:T107)</f>
        <v>0</v>
      </c>
      <c r="AR101" s="169" t="s">
        <v>120</v>
      </c>
      <c r="AT101" s="170" t="s">
        <v>76</v>
      </c>
      <c r="AU101" s="170" t="s">
        <v>84</v>
      </c>
      <c r="AY101" s="169" t="s">
        <v>121</v>
      </c>
      <c r="BK101" s="171">
        <f>SUM(BK102:BK107)</f>
        <v>0</v>
      </c>
    </row>
    <row r="102" spans="2:65" s="1" customFormat="1" ht="16.5" customHeight="1">
      <c r="B102" s="34"/>
      <c r="C102" s="174" t="s">
        <v>157</v>
      </c>
      <c r="D102" s="174" t="s">
        <v>124</v>
      </c>
      <c r="E102" s="175" t="s">
        <v>158</v>
      </c>
      <c r="F102" s="176" t="s">
        <v>156</v>
      </c>
      <c r="G102" s="177" t="s">
        <v>127</v>
      </c>
      <c r="H102" s="178">
        <v>1</v>
      </c>
      <c r="I102" s="179"/>
      <c r="J102" s="180">
        <f>ROUND(I102*H102,2)</f>
        <v>0</v>
      </c>
      <c r="K102" s="176" t="s">
        <v>128</v>
      </c>
      <c r="L102" s="38"/>
      <c r="M102" s="181" t="s">
        <v>1</v>
      </c>
      <c r="N102" s="182" t="s">
        <v>48</v>
      </c>
      <c r="O102" s="60"/>
      <c r="P102" s="183">
        <f>O102*H102</f>
        <v>0</v>
      </c>
      <c r="Q102" s="183">
        <v>0</v>
      </c>
      <c r="R102" s="183">
        <f>Q102*H102</f>
        <v>0</v>
      </c>
      <c r="S102" s="183">
        <v>0</v>
      </c>
      <c r="T102" s="184">
        <f>S102*H102</f>
        <v>0</v>
      </c>
      <c r="AR102" s="16" t="s">
        <v>129</v>
      </c>
      <c r="AT102" s="16" t="s">
        <v>124</v>
      </c>
      <c r="AU102" s="16" t="s">
        <v>86</v>
      </c>
      <c r="AY102" s="16" t="s">
        <v>121</v>
      </c>
      <c r="BE102" s="185">
        <f>IF(N102="základní",J102,0)</f>
        <v>0</v>
      </c>
      <c r="BF102" s="185">
        <f>IF(N102="snížená",J102,0)</f>
        <v>0</v>
      </c>
      <c r="BG102" s="185">
        <f>IF(N102="zákl. přenesená",J102,0)</f>
        <v>0</v>
      </c>
      <c r="BH102" s="185">
        <f>IF(N102="sníž. přenesená",J102,0)</f>
        <v>0</v>
      </c>
      <c r="BI102" s="185">
        <f>IF(N102="nulová",J102,0)</f>
        <v>0</v>
      </c>
      <c r="BJ102" s="16" t="s">
        <v>84</v>
      </c>
      <c r="BK102" s="185">
        <f>ROUND(I102*H102,2)</f>
        <v>0</v>
      </c>
      <c r="BL102" s="16" t="s">
        <v>129</v>
      </c>
      <c r="BM102" s="16" t="s">
        <v>159</v>
      </c>
    </row>
    <row r="103" spans="2:65" s="1" customFormat="1" ht="19.5">
      <c r="B103" s="34"/>
      <c r="C103" s="35"/>
      <c r="D103" s="186" t="s">
        <v>131</v>
      </c>
      <c r="E103" s="35"/>
      <c r="F103" s="187" t="s">
        <v>160</v>
      </c>
      <c r="G103" s="35"/>
      <c r="H103" s="35"/>
      <c r="I103" s="103"/>
      <c r="J103" s="35"/>
      <c r="K103" s="35"/>
      <c r="L103" s="38"/>
      <c r="M103" s="188"/>
      <c r="N103" s="60"/>
      <c r="O103" s="60"/>
      <c r="P103" s="60"/>
      <c r="Q103" s="60"/>
      <c r="R103" s="60"/>
      <c r="S103" s="60"/>
      <c r="T103" s="61"/>
      <c r="AT103" s="16" t="s">
        <v>131</v>
      </c>
      <c r="AU103" s="16" t="s">
        <v>86</v>
      </c>
    </row>
    <row r="104" spans="2:65" s="1" customFormat="1" ht="16.5" customHeight="1">
      <c r="B104" s="34"/>
      <c r="C104" s="174" t="s">
        <v>161</v>
      </c>
      <c r="D104" s="174" t="s">
        <v>124</v>
      </c>
      <c r="E104" s="175" t="s">
        <v>162</v>
      </c>
      <c r="F104" s="176" t="s">
        <v>163</v>
      </c>
      <c r="G104" s="177" t="s">
        <v>127</v>
      </c>
      <c r="H104" s="178">
        <v>1</v>
      </c>
      <c r="I104" s="179"/>
      <c r="J104" s="180">
        <f>ROUND(I104*H104,2)</f>
        <v>0</v>
      </c>
      <c r="K104" s="176" t="s">
        <v>128</v>
      </c>
      <c r="L104" s="38"/>
      <c r="M104" s="181" t="s">
        <v>1</v>
      </c>
      <c r="N104" s="182" t="s">
        <v>48</v>
      </c>
      <c r="O104" s="60"/>
      <c r="P104" s="183">
        <f>O104*H104</f>
        <v>0</v>
      </c>
      <c r="Q104" s="183">
        <v>0</v>
      </c>
      <c r="R104" s="183">
        <f>Q104*H104</f>
        <v>0</v>
      </c>
      <c r="S104" s="183">
        <v>0</v>
      </c>
      <c r="T104" s="184">
        <f>S104*H104</f>
        <v>0</v>
      </c>
      <c r="AR104" s="16" t="s">
        <v>129</v>
      </c>
      <c r="AT104" s="16" t="s">
        <v>124</v>
      </c>
      <c r="AU104" s="16" t="s">
        <v>86</v>
      </c>
      <c r="AY104" s="16" t="s">
        <v>121</v>
      </c>
      <c r="BE104" s="185">
        <f>IF(N104="základní",J104,0)</f>
        <v>0</v>
      </c>
      <c r="BF104" s="185">
        <f>IF(N104="snížená",J104,0)</f>
        <v>0</v>
      </c>
      <c r="BG104" s="185">
        <f>IF(N104="zákl. přenesená",J104,0)</f>
        <v>0</v>
      </c>
      <c r="BH104" s="185">
        <f>IF(N104="sníž. přenesená",J104,0)</f>
        <v>0</v>
      </c>
      <c r="BI104" s="185">
        <f>IF(N104="nulová",J104,0)</f>
        <v>0</v>
      </c>
      <c r="BJ104" s="16" t="s">
        <v>84</v>
      </c>
      <c r="BK104" s="185">
        <f>ROUND(I104*H104,2)</f>
        <v>0</v>
      </c>
      <c r="BL104" s="16" t="s">
        <v>129</v>
      </c>
      <c r="BM104" s="16" t="s">
        <v>164</v>
      </c>
    </row>
    <row r="105" spans="2:65" s="1" customFormat="1" ht="29.25">
      <c r="B105" s="34"/>
      <c r="C105" s="35"/>
      <c r="D105" s="186" t="s">
        <v>131</v>
      </c>
      <c r="E105" s="35"/>
      <c r="F105" s="187" t="s">
        <v>165</v>
      </c>
      <c r="G105" s="35"/>
      <c r="H105" s="35"/>
      <c r="I105" s="103"/>
      <c r="J105" s="35"/>
      <c r="K105" s="35"/>
      <c r="L105" s="38"/>
      <c r="M105" s="188"/>
      <c r="N105" s="60"/>
      <c r="O105" s="60"/>
      <c r="P105" s="60"/>
      <c r="Q105" s="60"/>
      <c r="R105" s="60"/>
      <c r="S105" s="60"/>
      <c r="T105" s="61"/>
      <c r="AT105" s="16" t="s">
        <v>131</v>
      </c>
      <c r="AU105" s="16" t="s">
        <v>86</v>
      </c>
    </row>
    <row r="106" spans="2:65" s="1" customFormat="1" ht="16.5" customHeight="1">
      <c r="B106" s="34"/>
      <c r="C106" s="174" t="s">
        <v>166</v>
      </c>
      <c r="D106" s="174" t="s">
        <v>124</v>
      </c>
      <c r="E106" s="175" t="s">
        <v>167</v>
      </c>
      <c r="F106" s="176" t="s">
        <v>168</v>
      </c>
      <c r="G106" s="177" t="s">
        <v>127</v>
      </c>
      <c r="H106" s="178">
        <v>1</v>
      </c>
      <c r="I106" s="179"/>
      <c r="J106" s="180">
        <f>ROUND(I106*H106,2)</f>
        <v>0</v>
      </c>
      <c r="K106" s="176" t="s">
        <v>128</v>
      </c>
      <c r="L106" s="38"/>
      <c r="M106" s="181" t="s">
        <v>1</v>
      </c>
      <c r="N106" s="182" t="s">
        <v>48</v>
      </c>
      <c r="O106" s="60"/>
      <c r="P106" s="183">
        <f>O106*H106</f>
        <v>0</v>
      </c>
      <c r="Q106" s="183">
        <v>0</v>
      </c>
      <c r="R106" s="183">
        <f>Q106*H106</f>
        <v>0</v>
      </c>
      <c r="S106" s="183">
        <v>0</v>
      </c>
      <c r="T106" s="184">
        <f>S106*H106</f>
        <v>0</v>
      </c>
      <c r="AR106" s="16" t="s">
        <v>129</v>
      </c>
      <c r="AT106" s="16" t="s">
        <v>124</v>
      </c>
      <c r="AU106" s="16" t="s">
        <v>86</v>
      </c>
      <c r="AY106" s="16" t="s">
        <v>121</v>
      </c>
      <c r="BE106" s="185">
        <f>IF(N106="základní",J106,0)</f>
        <v>0</v>
      </c>
      <c r="BF106" s="185">
        <f>IF(N106="snížená",J106,0)</f>
        <v>0</v>
      </c>
      <c r="BG106" s="185">
        <f>IF(N106="zákl. přenesená",J106,0)</f>
        <v>0</v>
      </c>
      <c r="BH106" s="185">
        <f>IF(N106="sníž. přenesená",J106,0)</f>
        <v>0</v>
      </c>
      <c r="BI106" s="185">
        <f>IF(N106="nulová",J106,0)</f>
        <v>0</v>
      </c>
      <c r="BJ106" s="16" t="s">
        <v>84</v>
      </c>
      <c r="BK106" s="185">
        <f>ROUND(I106*H106,2)</f>
        <v>0</v>
      </c>
      <c r="BL106" s="16" t="s">
        <v>129</v>
      </c>
      <c r="BM106" s="16" t="s">
        <v>169</v>
      </c>
    </row>
    <row r="107" spans="2:65" s="1" customFormat="1" ht="19.5">
      <c r="B107" s="34"/>
      <c r="C107" s="35"/>
      <c r="D107" s="186" t="s">
        <v>131</v>
      </c>
      <c r="E107" s="35"/>
      <c r="F107" s="187" t="s">
        <v>160</v>
      </c>
      <c r="G107" s="35"/>
      <c r="H107" s="35"/>
      <c r="I107" s="103"/>
      <c r="J107" s="35"/>
      <c r="K107" s="35"/>
      <c r="L107" s="38"/>
      <c r="M107" s="188"/>
      <c r="N107" s="60"/>
      <c r="O107" s="60"/>
      <c r="P107" s="60"/>
      <c r="Q107" s="60"/>
      <c r="R107" s="60"/>
      <c r="S107" s="60"/>
      <c r="T107" s="61"/>
      <c r="AT107" s="16" t="s">
        <v>131</v>
      </c>
      <c r="AU107" s="16" t="s">
        <v>86</v>
      </c>
    </row>
    <row r="108" spans="2:65" s="10" customFormat="1" ht="22.9" customHeight="1">
      <c r="B108" s="158"/>
      <c r="C108" s="159"/>
      <c r="D108" s="160" t="s">
        <v>76</v>
      </c>
      <c r="E108" s="172" t="s">
        <v>170</v>
      </c>
      <c r="F108" s="172" t="s">
        <v>171</v>
      </c>
      <c r="G108" s="159"/>
      <c r="H108" s="159"/>
      <c r="I108" s="162"/>
      <c r="J108" s="173">
        <f>BK108</f>
        <v>0</v>
      </c>
      <c r="K108" s="159"/>
      <c r="L108" s="164"/>
      <c r="M108" s="165"/>
      <c r="N108" s="166"/>
      <c r="O108" s="166"/>
      <c r="P108" s="167">
        <f>SUM(P109:P110)</f>
        <v>0</v>
      </c>
      <c r="Q108" s="166"/>
      <c r="R108" s="167">
        <f>SUM(R109:R110)</f>
        <v>0</v>
      </c>
      <c r="S108" s="166"/>
      <c r="T108" s="168">
        <f>SUM(T109:T110)</f>
        <v>0</v>
      </c>
      <c r="AR108" s="169" t="s">
        <v>120</v>
      </c>
      <c r="AT108" s="170" t="s">
        <v>76</v>
      </c>
      <c r="AU108" s="170" t="s">
        <v>84</v>
      </c>
      <c r="AY108" s="169" t="s">
        <v>121</v>
      </c>
      <c r="BK108" s="171">
        <f>SUM(BK109:BK110)</f>
        <v>0</v>
      </c>
    </row>
    <row r="109" spans="2:65" s="1" customFormat="1" ht="16.5" customHeight="1">
      <c r="B109" s="34"/>
      <c r="C109" s="174" t="s">
        <v>172</v>
      </c>
      <c r="D109" s="174" t="s">
        <v>124</v>
      </c>
      <c r="E109" s="175" t="s">
        <v>173</v>
      </c>
      <c r="F109" s="176" t="s">
        <v>174</v>
      </c>
      <c r="G109" s="177" t="s">
        <v>127</v>
      </c>
      <c r="H109" s="178">
        <v>1</v>
      </c>
      <c r="I109" s="179"/>
      <c r="J109" s="180">
        <f>ROUND(I109*H109,2)</f>
        <v>0</v>
      </c>
      <c r="K109" s="176" t="s">
        <v>128</v>
      </c>
      <c r="L109" s="38"/>
      <c r="M109" s="181" t="s">
        <v>1</v>
      </c>
      <c r="N109" s="182" t="s">
        <v>48</v>
      </c>
      <c r="O109" s="60"/>
      <c r="P109" s="183">
        <f>O109*H109</f>
        <v>0</v>
      </c>
      <c r="Q109" s="183">
        <v>0</v>
      </c>
      <c r="R109" s="183">
        <f>Q109*H109</f>
        <v>0</v>
      </c>
      <c r="S109" s="183">
        <v>0</v>
      </c>
      <c r="T109" s="184">
        <f>S109*H109</f>
        <v>0</v>
      </c>
      <c r="AR109" s="16" t="s">
        <v>129</v>
      </c>
      <c r="AT109" s="16" t="s">
        <v>124</v>
      </c>
      <c r="AU109" s="16" t="s">
        <v>86</v>
      </c>
      <c r="AY109" s="16" t="s">
        <v>121</v>
      </c>
      <c r="BE109" s="185">
        <f>IF(N109="základní",J109,0)</f>
        <v>0</v>
      </c>
      <c r="BF109" s="185">
        <f>IF(N109="snížená",J109,0)</f>
        <v>0</v>
      </c>
      <c r="BG109" s="185">
        <f>IF(N109="zákl. přenesená",J109,0)</f>
        <v>0</v>
      </c>
      <c r="BH109" s="185">
        <f>IF(N109="sníž. přenesená",J109,0)</f>
        <v>0</v>
      </c>
      <c r="BI109" s="185">
        <f>IF(N109="nulová",J109,0)</f>
        <v>0</v>
      </c>
      <c r="BJ109" s="16" t="s">
        <v>84</v>
      </c>
      <c r="BK109" s="185">
        <f>ROUND(I109*H109,2)</f>
        <v>0</v>
      </c>
      <c r="BL109" s="16" t="s">
        <v>129</v>
      </c>
      <c r="BM109" s="16" t="s">
        <v>175</v>
      </c>
    </row>
    <row r="110" spans="2:65" s="1" customFormat="1" ht="39">
      <c r="B110" s="34"/>
      <c r="C110" s="35"/>
      <c r="D110" s="186" t="s">
        <v>131</v>
      </c>
      <c r="E110" s="35"/>
      <c r="F110" s="187" t="s">
        <v>176</v>
      </c>
      <c r="G110" s="35"/>
      <c r="H110" s="35"/>
      <c r="I110" s="103"/>
      <c r="J110" s="35"/>
      <c r="K110" s="35"/>
      <c r="L110" s="38"/>
      <c r="M110" s="188"/>
      <c r="N110" s="60"/>
      <c r="O110" s="60"/>
      <c r="P110" s="60"/>
      <c r="Q110" s="60"/>
      <c r="R110" s="60"/>
      <c r="S110" s="60"/>
      <c r="T110" s="61"/>
      <c r="AT110" s="16" t="s">
        <v>131</v>
      </c>
      <c r="AU110" s="16" t="s">
        <v>86</v>
      </c>
    </row>
    <row r="111" spans="2:65" s="10" customFormat="1" ht="22.9" customHeight="1">
      <c r="B111" s="158"/>
      <c r="C111" s="159"/>
      <c r="D111" s="160" t="s">
        <v>76</v>
      </c>
      <c r="E111" s="172" t="s">
        <v>177</v>
      </c>
      <c r="F111" s="172" t="s">
        <v>178</v>
      </c>
      <c r="G111" s="159"/>
      <c r="H111" s="159"/>
      <c r="I111" s="162"/>
      <c r="J111" s="173">
        <f>BK111</f>
        <v>0</v>
      </c>
      <c r="K111" s="159"/>
      <c r="L111" s="164"/>
      <c r="M111" s="165"/>
      <c r="N111" s="166"/>
      <c r="O111" s="166"/>
      <c r="P111" s="167">
        <f>SUM(P112:P113)</f>
        <v>0</v>
      </c>
      <c r="Q111" s="166"/>
      <c r="R111" s="167">
        <f>SUM(R112:R113)</f>
        <v>0</v>
      </c>
      <c r="S111" s="166"/>
      <c r="T111" s="168">
        <f>SUM(T112:T113)</f>
        <v>0</v>
      </c>
      <c r="AR111" s="169" t="s">
        <v>120</v>
      </c>
      <c r="AT111" s="170" t="s">
        <v>76</v>
      </c>
      <c r="AU111" s="170" t="s">
        <v>84</v>
      </c>
      <c r="AY111" s="169" t="s">
        <v>121</v>
      </c>
      <c r="BK111" s="171">
        <f>SUM(BK112:BK113)</f>
        <v>0</v>
      </c>
    </row>
    <row r="112" spans="2:65" s="1" customFormat="1" ht="16.5" customHeight="1">
      <c r="B112" s="34"/>
      <c r="C112" s="174" t="s">
        <v>179</v>
      </c>
      <c r="D112" s="174" t="s">
        <v>124</v>
      </c>
      <c r="E112" s="175" t="s">
        <v>180</v>
      </c>
      <c r="F112" s="176" t="s">
        <v>178</v>
      </c>
      <c r="G112" s="177" t="s">
        <v>127</v>
      </c>
      <c r="H112" s="178">
        <v>1</v>
      </c>
      <c r="I112" s="179"/>
      <c r="J112" s="180">
        <f>ROUND(I112*H112,2)</f>
        <v>0</v>
      </c>
      <c r="K112" s="176" t="s">
        <v>128</v>
      </c>
      <c r="L112" s="38"/>
      <c r="M112" s="181" t="s">
        <v>1</v>
      </c>
      <c r="N112" s="182" t="s">
        <v>48</v>
      </c>
      <c r="O112" s="60"/>
      <c r="P112" s="183">
        <f>O112*H112</f>
        <v>0</v>
      </c>
      <c r="Q112" s="183">
        <v>0</v>
      </c>
      <c r="R112" s="183">
        <f>Q112*H112</f>
        <v>0</v>
      </c>
      <c r="S112" s="183">
        <v>0</v>
      </c>
      <c r="T112" s="184">
        <f>S112*H112</f>
        <v>0</v>
      </c>
      <c r="AR112" s="16" t="s">
        <v>129</v>
      </c>
      <c r="AT112" s="16" t="s">
        <v>124</v>
      </c>
      <c r="AU112" s="16" t="s">
        <v>86</v>
      </c>
      <c r="AY112" s="16" t="s">
        <v>121</v>
      </c>
      <c r="BE112" s="185">
        <f>IF(N112="základní",J112,0)</f>
        <v>0</v>
      </c>
      <c r="BF112" s="185">
        <f>IF(N112="snížená",J112,0)</f>
        <v>0</v>
      </c>
      <c r="BG112" s="185">
        <f>IF(N112="zákl. přenesená",J112,0)</f>
        <v>0</v>
      </c>
      <c r="BH112" s="185">
        <f>IF(N112="sníž. přenesená",J112,0)</f>
        <v>0</v>
      </c>
      <c r="BI112" s="185">
        <f>IF(N112="nulová",J112,0)</f>
        <v>0</v>
      </c>
      <c r="BJ112" s="16" t="s">
        <v>84</v>
      </c>
      <c r="BK112" s="185">
        <f>ROUND(I112*H112,2)</f>
        <v>0</v>
      </c>
      <c r="BL112" s="16" t="s">
        <v>129</v>
      </c>
      <c r="BM112" s="16" t="s">
        <v>181</v>
      </c>
    </row>
    <row r="113" spans="2:47" s="1" customFormat="1" ht="87.75">
      <c r="B113" s="34"/>
      <c r="C113" s="35"/>
      <c r="D113" s="186" t="s">
        <v>131</v>
      </c>
      <c r="E113" s="35"/>
      <c r="F113" s="187" t="s">
        <v>182</v>
      </c>
      <c r="G113" s="35"/>
      <c r="H113" s="35"/>
      <c r="I113" s="103"/>
      <c r="J113" s="35"/>
      <c r="K113" s="35"/>
      <c r="L113" s="38"/>
      <c r="M113" s="189"/>
      <c r="N113" s="190"/>
      <c r="O113" s="190"/>
      <c r="P113" s="190"/>
      <c r="Q113" s="190"/>
      <c r="R113" s="190"/>
      <c r="S113" s="190"/>
      <c r="T113" s="191"/>
      <c r="AT113" s="16" t="s">
        <v>131</v>
      </c>
      <c r="AU113" s="16" t="s">
        <v>86</v>
      </c>
    </row>
    <row r="114" spans="2:47" s="1" customFormat="1" ht="6.95" customHeight="1">
      <c r="B114" s="46"/>
      <c r="C114" s="47"/>
      <c r="D114" s="47"/>
      <c r="E114" s="47"/>
      <c r="F114" s="47"/>
      <c r="G114" s="47"/>
      <c r="H114" s="47"/>
      <c r="I114" s="125"/>
      <c r="J114" s="47"/>
      <c r="K114" s="47"/>
      <c r="L114" s="38"/>
    </row>
  </sheetData>
  <sheetProtection algorithmName="SHA-512" hashValue="CjaDQyAVR4juWY7g01EYJ2KT61WXhTWZmeHIXZGVvRMlCewQyiPM7rcOmre8bHmLQ+hEEDmJhcg8atnMf8giGg==" saltValue="y5MmOfGqhp25ZJf2h0yJXK/BdDuY70c0O7RoSHHcWnSLb3ldNK2ijKEH4ysKXSXlqfzzEVdHTILsI88oqAM/qA==" spinCount="100000" sheet="1" objects="1" scenarios="1" formatColumns="0" formatRows="0" autoFilter="0"/>
  <autoFilter ref="C85:K113"/>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665"/>
  <sheetViews>
    <sheetView showGridLines="0" tabSelected="1"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7"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59"/>
      <c r="M2" s="259"/>
      <c r="N2" s="259"/>
      <c r="O2" s="259"/>
      <c r="P2" s="259"/>
      <c r="Q2" s="259"/>
      <c r="R2" s="259"/>
      <c r="S2" s="259"/>
      <c r="T2" s="259"/>
      <c r="U2" s="259"/>
      <c r="V2" s="259"/>
      <c r="AT2" s="16" t="s">
        <v>90</v>
      </c>
    </row>
    <row r="3" spans="2:46" ht="6.95" customHeight="1">
      <c r="B3" s="98"/>
      <c r="C3" s="99"/>
      <c r="D3" s="99"/>
      <c r="E3" s="99"/>
      <c r="F3" s="99"/>
      <c r="G3" s="99"/>
      <c r="H3" s="99"/>
      <c r="I3" s="100"/>
      <c r="J3" s="99"/>
      <c r="K3" s="99"/>
      <c r="L3" s="19"/>
      <c r="AT3" s="16" t="s">
        <v>86</v>
      </c>
    </row>
    <row r="4" spans="2:46" ht="24.95" customHeight="1">
      <c r="B4" s="19"/>
      <c r="D4" s="101" t="s">
        <v>91</v>
      </c>
      <c r="L4" s="19"/>
      <c r="M4" s="23" t="s">
        <v>10</v>
      </c>
      <c r="AT4" s="16" t="s">
        <v>4</v>
      </c>
    </row>
    <row r="5" spans="2:46" ht="6.95" customHeight="1">
      <c r="B5" s="19"/>
      <c r="L5" s="19"/>
    </row>
    <row r="6" spans="2:46" ht="12" customHeight="1">
      <c r="B6" s="19"/>
      <c r="D6" s="102" t="s">
        <v>16</v>
      </c>
      <c r="L6" s="19"/>
    </row>
    <row r="7" spans="2:46" ht="16.5" customHeight="1">
      <c r="B7" s="19"/>
      <c r="E7" s="289" t="str">
        <f>'Rekapitulace stavby'!K6</f>
        <v>Projekt opatření pro snížení energetické náročnosti objektu</v>
      </c>
      <c r="F7" s="290"/>
      <c r="G7" s="290"/>
      <c r="H7" s="290"/>
      <c r="L7" s="19"/>
    </row>
    <row r="8" spans="2:46" s="1" customFormat="1" ht="12" customHeight="1">
      <c r="B8" s="38"/>
      <c r="D8" s="102" t="s">
        <v>92</v>
      </c>
      <c r="I8" s="103"/>
      <c r="L8" s="38"/>
    </row>
    <row r="9" spans="2:46" s="1" customFormat="1" ht="36.950000000000003" customHeight="1">
      <c r="B9" s="38"/>
      <c r="E9" s="291" t="s">
        <v>183</v>
      </c>
      <c r="F9" s="292"/>
      <c r="G9" s="292"/>
      <c r="H9" s="292"/>
      <c r="I9" s="103"/>
      <c r="L9" s="38"/>
    </row>
    <row r="10" spans="2:46" s="1" customFormat="1" ht="11.25">
      <c r="B10" s="38"/>
      <c r="I10" s="103"/>
      <c r="L10" s="38"/>
    </row>
    <row r="11" spans="2:46" s="1" customFormat="1" ht="12" customHeight="1">
      <c r="B11" s="38"/>
      <c r="D11" s="102" t="s">
        <v>18</v>
      </c>
      <c r="F11" s="16" t="s">
        <v>19</v>
      </c>
      <c r="I11" s="104" t="s">
        <v>20</v>
      </c>
      <c r="J11" s="16" t="s">
        <v>1</v>
      </c>
      <c r="L11" s="38"/>
    </row>
    <row r="12" spans="2:46" s="1" customFormat="1" ht="12" customHeight="1">
      <c r="B12" s="38"/>
      <c r="D12" s="102" t="s">
        <v>22</v>
      </c>
      <c r="F12" s="16" t="s">
        <v>23</v>
      </c>
      <c r="I12" s="104" t="s">
        <v>24</v>
      </c>
      <c r="J12" s="105" t="str">
        <f>'Rekapitulace stavby'!AN8</f>
        <v>3. 8. 2017</v>
      </c>
      <c r="L12" s="38"/>
    </row>
    <row r="13" spans="2:46" s="1" customFormat="1" ht="10.9" customHeight="1">
      <c r="B13" s="38"/>
      <c r="I13" s="103"/>
      <c r="L13" s="38"/>
    </row>
    <row r="14" spans="2:46" s="1" customFormat="1" ht="12" customHeight="1">
      <c r="B14" s="38"/>
      <c r="D14" s="102" t="s">
        <v>30</v>
      </c>
      <c r="I14" s="104" t="s">
        <v>31</v>
      </c>
      <c r="J14" s="16" t="s">
        <v>1</v>
      </c>
      <c r="L14" s="38"/>
    </row>
    <row r="15" spans="2:46" s="1" customFormat="1" ht="18" customHeight="1">
      <c r="B15" s="38"/>
      <c r="E15" s="16" t="s">
        <v>32</v>
      </c>
      <c r="I15" s="104" t="s">
        <v>33</v>
      </c>
      <c r="J15" s="16" t="s">
        <v>1</v>
      </c>
      <c r="L15" s="38"/>
    </row>
    <row r="16" spans="2:46" s="1" customFormat="1" ht="6.95" customHeight="1">
      <c r="B16" s="38"/>
      <c r="I16" s="103"/>
      <c r="L16" s="38"/>
    </row>
    <row r="17" spans="2:12" s="1" customFormat="1" ht="12" customHeight="1">
      <c r="B17" s="38"/>
      <c r="D17" s="102" t="s">
        <v>34</v>
      </c>
      <c r="I17" s="104" t="s">
        <v>31</v>
      </c>
      <c r="J17" s="29" t="str">
        <f>'Rekapitulace stavby'!AN13</f>
        <v>Vyplň údaj</v>
      </c>
      <c r="L17" s="38"/>
    </row>
    <row r="18" spans="2:12" s="1" customFormat="1" ht="18" customHeight="1">
      <c r="B18" s="38"/>
      <c r="E18" s="293" t="str">
        <f>'Rekapitulace stavby'!E14</f>
        <v>Vyplň údaj</v>
      </c>
      <c r="F18" s="294"/>
      <c r="G18" s="294"/>
      <c r="H18" s="294"/>
      <c r="I18" s="104" t="s">
        <v>33</v>
      </c>
      <c r="J18" s="29" t="str">
        <f>'Rekapitulace stavby'!AN14</f>
        <v>Vyplň údaj</v>
      </c>
      <c r="L18" s="38"/>
    </row>
    <row r="19" spans="2:12" s="1" customFormat="1" ht="6.95" customHeight="1">
      <c r="B19" s="38"/>
      <c r="I19" s="103"/>
      <c r="L19" s="38"/>
    </row>
    <row r="20" spans="2:12" s="1" customFormat="1" ht="12" customHeight="1">
      <c r="B20" s="38"/>
      <c r="D20" s="102" t="s">
        <v>36</v>
      </c>
      <c r="I20" s="104" t="s">
        <v>31</v>
      </c>
      <c r="J20" s="16" t="s">
        <v>1</v>
      </c>
      <c r="L20" s="38"/>
    </row>
    <row r="21" spans="2:12" s="1" customFormat="1" ht="18" customHeight="1">
      <c r="B21" s="38"/>
      <c r="E21" s="16" t="s">
        <v>37</v>
      </c>
      <c r="I21" s="104" t="s">
        <v>33</v>
      </c>
      <c r="J21" s="16" t="s">
        <v>1</v>
      </c>
      <c r="L21" s="38"/>
    </row>
    <row r="22" spans="2:12" s="1" customFormat="1" ht="6.95" customHeight="1">
      <c r="B22" s="38"/>
      <c r="I22" s="103"/>
      <c r="L22" s="38"/>
    </row>
    <row r="23" spans="2:12" s="1" customFormat="1" ht="12" customHeight="1">
      <c r="B23" s="38"/>
      <c r="D23" s="102" t="s">
        <v>39</v>
      </c>
      <c r="I23" s="104" t="s">
        <v>31</v>
      </c>
      <c r="J23" s="16" t="str">
        <f>IF('Rekapitulace stavby'!AN19="","",'Rekapitulace stavby'!AN19)</f>
        <v/>
      </c>
      <c r="L23" s="38"/>
    </row>
    <row r="24" spans="2:12" s="1" customFormat="1" ht="18" customHeight="1">
      <c r="B24" s="38"/>
      <c r="E24" s="16" t="str">
        <f>IF('Rekapitulace stavby'!E20="","",'Rekapitulace stavby'!E20)</f>
        <v xml:space="preserve"> </v>
      </c>
      <c r="I24" s="104" t="s">
        <v>33</v>
      </c>
      <c r="J24" s="16" t="str">
        <f>IF('Rekapitulace stavby'!AN20="","",'Rekapitulace stavby'!AN20)</f>
        <v/>
      </c>
      <c r="L24" s="38"/>
    </row>
    <row r="25" spans="2:12" s="1" customFormat="1" ht="6.95" customHeight="1">
      <c r="B25" s="38"/>
      <c r="I25" s="103"/>
      <c r="L25" s="38"/>
    </row>
    <row r="26" spans="2:12" s="1" customFormat="1" ht="12" customHeight="1">
      <c r="B26" s="38"/>
      <c r="D26" s="102" t="s">
        <v>41</v>
      </c>
      <c r="I26" s="103"/>
      <c r="L26" s="38"/>
    </row>
    <row r="27" spans="2:12" s="6" customFormat="1" ht="45" customHeight="1">
      <c r="B27" s="106"/>
      <c r="E27" s="295" t="s">
        <v>42</v>
      </c>
      <c r="F27" s="295"/>
      <c r="G27" s="295"/>
      <c r="H27" s="295"/>
      <c r="I27" s="107"/>
      <c r="L27" s="106"/>
    </row>
    <row r="28" spans="2:12" s="1" customFormat="1" ht="6.95" customHeight="1">
      <c r="B28" s="38"/>
      <c r="I28" s="103"/>
      <c r="L28" s="38"/>
    </row>
    <row r="29" spans="2:12" s="1" customFormat="1" ht="6.95" customHeight="1">
      <c r="B29" s="38"/>
      <c r="D29" s="56"/>
      <c r="E29" s="56"/>
      <c r="F29" s="56"/>
      <c r="G29" s="56"/>
      <c r="H29" s="56"/>
      <c r="I29" s="108"/>
      <c r="J29" s="56"/>
      <c r="K29" s="56"/>
      <c r="L29" s="38"/>
    </row>
    <row r="30" spans="2:12" s="1" customFormat="1" ht="25.35" customHeight="1">
      <c r="B30" s="38"/>
      <c r="D30" s="109" t="s">
        <v>43</v>
      </c>
      <c r="I30" s="103"/>
      <c r="J30" s="110">
        <f>ROUND(J103, 2)</f>
        <v>0</v>
      </c>
      <c r="L30" s="38"/>
    </row>
    <row r="31" spans="2:12" s="1" customFormat="1" ht="6.95" customHeight="1">
      <c r="B31" s="38"/>
      <c r="D31" s="56"/>
      <c r="E31" s="56"/>
      <c r="F31" s="56"/>
      <c r="G31" s="56"/>
      <c r="H31" s="56"/>
      <c r="I31" s="108"/>
      <c r="J31" s="56"/>
      <c r="K31" s="56"/>
      <c r="L31" s="38"/>
    </row>
    <row r="32" spans="2:12" s="1" customFormat="1" ht="14.45" customHeight="1">
      <c r="B32" s="38"/>
      <c r="F32" s="111" t="s">
        <v>45</v>
      </c>
      <c r="I32" s="112" t="s">
        <v>44</v>
      </c>
      <c r="J32" s="111" t="s">
        <v>46</v>
      </c>
      <c r="L32" s="38"/>
    </row>
    <row r="33" spans="2:12" s="1" customFormat="1" ht="14.45" customHeight="1">
      <c r="B33" s="38"/>
      <c r="D33" s="102" t="s">
        <v>47</v>
      </c>
      <c r="E33" s="102" t="s">
        <v>48</v>
      </c>
      <c r="F33" s="113">
        <f>ROUND((SUM(BE103:BE664)),  2)</f>
        <v>0</v>
      </c>
      <c r="I33" s="114">
        <v>0.21</v>
      </c>
      <c r="J33" s="113">
        <f>ROUND(((SUM(BE103:BE664))*I33),  2)</f>
        <v>0</v>
      </c>
      <c r="L33" s="38"/>
    </row>
    <row r="34" spans="2:12" s="1" customFormat="1" ht="14.45" customHeight="1">
      <c r="B34" s="38"/>
      <c r="E34" s="102" t="s">
        <v>49</v>
      </c>
      <c r="F34" s="113">
        <f>ROUND((SUM(BF103:BF664)),  2)</f>
        <v>0</v>
      </c>
      <c r="I34" s="114">
        <v>0.15</v>
      </c>
      <c r="J34" s="113">
        <f>ROUND(((SUM(BF103:BF664))*I34),  2)</f>
        <v>0</v>
      </c>
      <c r="L34" s="38"/>
    </row>
    <row r="35" spans="2:12" s="1" customFormat="1" ht="14.45" hidden="1" customHeight="1">
      <c r="B35" s="38"/>
      <c r="E35" s="102" t="s">
        <v>50</v>
      </c>
      <c r="F35" s="113">
        <f>ROUND((SUM(BG103:BG664)),  2)</f>
        <v>0</v>
      </c>
      <c r="I35" s="114">
        <v>0.21</v>
      </c>
      <c r="J35" s="113">
        <f>0</f>
        <v>0</v>
      </c>
      <c r="L35" s="38"/>
    </row>
    <row r="36" spans="2:12" s="1" customFormat="1" ht="14.45" hidden="1" customHeight="1">
      <c r="B36" s="38"/>
      <c r="E36" s="102" t="s">
        <v>51</v>
      </c>
      <c r="F36" s="113">
        <f>ROUND((SUM(BH103:BH664)),  2)</f>
        <v>0</v>
      </c>
      <c r="I36" s="114">
        <v>0.15</v>
      </c>
      <c r="J36" s="113">
        <f>0</f>
        <v>0</v>
      </c>
      <c r="L36" s="38"/>
    </row>
    <row r="37" spans="2:12" s="1" customFormat="1" ht="14.45" hidden="1" customHeight="1">
      <c r="B37" s="38"/>
      <c r="E37" s="102" t="s">
        <v>52</v>
      </c>
      <c r="F37" s="113">
        <f>ROUND((SUM(BI103:BI664)),  2)</f>
        <v>0</v>
      </c>
      <c r="I37" s="114">
        <v>0</v>
      </c>
      <c r="J37" s="113">
        <f>0</f>
        <v>0</v>
      </c>
      <c r="L37" s="38"/>
    </row>
    <row r="38" spans="2:12" s="1" customFormat="1" ht="6.95" customHeight="1">
      <c r="B38" s="38"/>
      <c r="I38" s="103"/>
      <c r="L38" s="38"/>
    </row>
    <row r="39" spans="2:12" s="1" customFormat="1" ht="25.35" customHeight="1">
      <c r="B39" s="38"/>
      <c r="C39" s="115"/>
      <c r="D39" s="116" t="s">
        <v>53</v>
      </c>
      <c r="E39" s="117"/>
      <c r="F39" s="117"/>
      <c r="G39" s="118" t="s">
        <v>54</v>
      </c>
      <c r="H39" s="119" t="s">
        <v>55</v>
      </c>
      <c r="I39" s="120"/>
      <c r="J39" s="121">
        <f>SUM(J30:J37)</f>
        <v>0</v>
      </c>
      <c r="K39" s="122"/>
      <c r="L39" s="38"/>
    </row>
    <row r="40" spans="2:12" s="1" customFormat="1" ht="14.45" customHeight="1">
      <c r="B40" s="123"/>
      <c r="C40" s="124"/>
      <c r="D40" s="124"/>
      <c r="E40" s="124"/>
      <c r="F40" s="124"/>
      <c r="G40" s="124"/>
      <c r="H40" s="124"/>
      <c r="I40" s="125"/>
      <c r="J40" s="124"/>
      <c r="K40" s="124"/>
      <c r="L40" s="38"/>
    </row>
    <row r="44" spans="2:12" s="1" customFormat="1" ht="6.95" customHeight="1">
      <c r="B44" s="126"/>
      <c r="C44" s="127"/>
      <c r="D44" s="127"/>
      <c r="E44" s="127"/>
      <c r="F44" s="127"/>
      <c r="G44" s="127"/>
      <c r="H44" s="127"/>
      <c r="I44" s="128"/>
      <c r="J44" s="127"/>
      <c r="K44" s="127"/>
      <c r="L44" s="38"/>
    </row>
    <row r="45" spans="2:12" s="1" customFormat="1" ht="24.95" customHeight="1">
      <c r="B45" s="34"/>
      <c r="C45" s="22" t="s">
        <v>94</v>
      </c>
      <c r="D45" s="35"/>
      <c r="E45" s="35"/>
      <c r="F45" s="35"/>
      <c r="G45" s="35"/>
      <c r="H45" s="35"/>
      <c r="I45" s="103"/>
      <c r="J45" s="35"/>
      <c r="K45" s="35"/>
      <c r="L45" s="38"/>
    </row>
    <row r="46" spans="2:12" s="1" customFormat="1" ht="6.95" customHeight="1">
      <c r="B46" s="34"/>
      <c r="C46" s="35"/>
      <c r="D46" s="35"/>
      <c r="E46" s="35"/>
      <c r="F46" s="35"/>
      <c r="G46" s="35"/>
      <c r="H46" s="35"/>
      <c r="I46" s="103"/>
      <c r="J46" s="35"/>
      <c r="K46" s="35"/>
      <c r="L46" s="38"/>
    </row>
    <row r="47" spans="2:12" s="1" customFormat="1" ht="12" customHeight="1">
      <c r="B47" s="34"/>
      <c r="C47" s="28" t="s">
        <v>16</v>
      </c>
      <c r="D47" s="35"/>
      <c r="E47" s="35"/>
      <c r="F47" s="35"/>
      <c r="G47" s="35"/>
      <c r="H47" s="35"/>
      <c r="I47" s="103"/>
      <c r="J47" s="35"/>
      <c r="K47" s="35"/>
      <c r="L47" s="38"/>
    </row>
    <row r="48" spans="2:12" s="1" customFormat="1" ht="16.5" customHeight="1">
      <c r="B48" s="34"/>
      <c r="C48" s="35"/>
      <c r="D48" s="35"/>
      <c r="E48" s="296" t="str">
        <f>E7</f>
        <v>Projekt opatření pro snížení energetické náročnosti objektu</v>
      </c>
      <c r="F48" s="297"/>
      <c r="G48" s="297"/>
      <c r="H48" s="297"/>
      <c r="I48" s="103"/>
      <c r="J48" s="35"/>
      <c r="K48" s="35"/>
      <c r="L48" s="38"/>
    </row>
    <row r="49" spans="2:47" s="1" customFormat="1" ht="12" customHeight="1">
      <c r="B49" s="34"/>
      <c r="C49" s="28" t="s">
        <v>92</v>
      </c>
      <c r="D49" s="35"/>
      <c r="E49" s="35"/>
      <c r="F49" s="35"/>
      <c r="G49" s="35"/>
      <c r="H49" s="35"/>
      <c r="I49" s="103"/>
      <c r="J49" s="35"/>
      <c r="K49" s="35"/>
      <c r="L49" s="38"/>
    </row>
    <row r="50" spans="2:47" s="1" customFormat="1" ht="16.5" customHeight="1">
      <c r="B50" s="34"/>
      <c r="C50" s="35"/>
      <c r="D50" s="35"/>
      <c r="E50" s="268" t="str">
        <f>E9</f>
        <v>D.1.1 - Architektonicko-stavební řešení</v>
      </c>
      <c r="F50" s="267"/>
      <c r="G50" s="267"/>
      <c r="H50" s="267"/>
      <c r="I50" s="103"/>
      <c r="J50" s="35"/>
      <c r="K50" s="35"/>
      <c r="L50" s="38"/>
    </row>
    <row r="51" spans="2:47" s="1" customFormat="1" ht="6.95" customHeight="1">
      <c r="B51" s="34"/>
      <c r="C51" s="35"/>
      <c r="D51" s="35"/>
      <c r="E51" s="35"/>
      <c r="F51" s="35"/>
      <c r="G51" s="35"/>
      <c r="H51" s="35"/>
      <c r="I51" s="103"/>
      <c r="J51" s="35"/>
      <c r="K51" s="35"/>
      <c r="L51" s="38"/>
    </row>
    <row r="52" spans="2:47" s="1" customFormat="1" ht="12" customHeight="1">
      <c r="B52" s="34"/>
      <c r="C52" s="28" t="s">
        <v>22</v>
      </c>
      <c r="D52" s="35"/>
      <c r="E52" s="35"/>
      <c r="F52" s="26" t="str">
        <f>F12</f>
        <v>Habrmanova 1779 56002 - Česká Třebová</v>
      </c>
      <c r="G52" s="35"/>
      <c r="H52" s="35"/>
      <c r="I52" s="104" t="s">
        <v>24</v>
      </c>
      <c r="J52" s="55" t="str">
        <f>IF(J12="","",J12)</f>
        <v>3. 8. 2017</v>
      </c>
      <c r="K52" s="35"/>
      <c r="L52" s="38"/>
    </row>
    <row r="53" spans="2:47" s="1" customFormat="1" ht="6.95" customHeight="1">
      <c r="B53" s="34"/>
      <c r="C53" s="35"/>
      <c r="D53" s="35"/>
      <c r="E53" s="35"/>
      <c r="F53" s="35"/>
      <c r="G53" s="35"/>
      <c r="H53" s="35"/>
      <c r="I53" s="103"/>
      <c r="J53" s="35"/>
      <c r="K53" s="35"/>
      <c r="L53" s="38"/>
    </row>
    <row r="54" spans="2:47" s="1" customFormat="1" ht="13.7" customHeight="1">
      <c r="B54" s="34"/>
      <c r="C54" s="28" t="s">
        <v>30</v>
      </c>
      <c r="D54" s="35"/>
      <c r="E54" s="35"/>
      <c r="F54" s="26" t="str">
        <f>E15</f>
        <v>Město Česká Třebová</v>
      </c>
      <c r="G54" s="35"/>
      <c r="H54" s="35"/>
      <c r="I54" s="104" t="s">
        <v>36</v>
      </c>
      <c r="J54" s="32" t="str">
        <f>E21</f>
        <v>DEKPROJEKT s.r.o.</v>
      </c>
      <c r="K54" s="35"/>
      <c r="L54" s="38"/>
    </row>
    <row r="55" spans="2:47" s="1" customFormat="1" ht="13.7" customHeight="1">
      <c r="B55" s="34"/>
      <c r="C55" s="28" t="s">
        <v>34</v>
      </c>
      <c r="D55" s="35"/>
      <c r="E55" s="35"/>
      <c r="F55" s="26" t="str">
        <f>IF(E18="","",E18)</f>
        <v>Vyplň údaj</v>
      </c>
      <c r="G55" s="35"/>
      <c r="H55" s="35"/>
      <c r="I55" s="104" t="s">
        <v>39</v>
      </c>
      <c r="J55" s="32" t="str">
        <f>E24</f>
        <v xml:space="preserve"> </v>
      </c>
      <c r="K55" s="35"/>
      <c r="L55" s="38"/>
    </row>
    <row r="56" spans="2:47" s="1" customFormat="1" ht="10.35" customHeight="1">
      <c r="B56" s="34"/>
      <c r="C56" s="35"/>
      <c r="D56" s="35"/>
      <c r="E56" s="35"/>
      <c r="F56" s="35"/>
      <c r="G56" s="35"/>
      <c r="H56" s="35"/>
      <c r="I56" s="103"/>
      <c r="J56" s="35"/>
      <c r="K56" s="35"/>
      <c r="L56" s="38"/>
    </row>
    <row r="57" spans="2:47" s="1" customFormat="1" ht="29.25" customHeight="1">
      <c r="B57" s="34"/>
      <c r="C57" s="129" t="s">
        <v>95</v>
      </c>
      <c r="D57" s="130"/>
      <c r="E57" s="130"/>
      <c r="F57" s="130"/>
      <c r="G57" s="130"/>
      <c r="H57" s="130"/>
      <c r="I57" s="131"/>
      <c r="J57" s="132" t="s">
        <v>96</v>
      </c>
      <c r="K57" s="130"/>
      <c r="L57" s="38"/>
    </row>
    <row r="58" spans="2:47" s="1" customFormat="1" ht="10.35" customHeight="1">
      <c r="B58" s="34"/>
      <c r="C58" s="35"/>
      <c r="D58" s="35"/>
      <c r="E58" s="35"/>
      <c r="F58" s="35"/>
      <c r="G58" s="35"/>
      <c r="H58" s="35"/>
      <c r="I58" s="103"/>
      <c r="J58" s="35"/>
      <c r="K58" s="35"/>
      <c r="L58" s="38"/>
    </row>
    <row r="59" spans="2:47" s="1" customFormat="1" ht="22.9" customHeight="1">
      <c r="B59" s="34"/>
      <c r="C59" s="133" t="s">
        <v>97</v>
      </c>
      <c r="D59" s="35"/>
      <c r="E59" s="35"/>
      <c r="F59" s="35"/>
      <c r="G59" s="35"/>
      <c r="H59" s="35"/>
      <c r="I59" s="103"/>
      <c r="J59" s="73">
        <f>J103</f>
        <v>0</v>
      </c>
      <c r="K59" s="35"/>
      <c r="L59" s="38"/>
      <c r="AU59" s="16" t="s">
        <v>98</v>
      </c>
    </row>
    <row r="60" spans="2:47" s="7" customFormat="1" ht="24.95" customHeight="1">
      <c r="B60" s="134"/>
      <c r="C60" s="135"/>
      <c r="D60" s="136" t="s">
        <v>184</v>
      </c>
      <c r="E60" s="137"/>
      <c r="F60" s="137"/>
      <c r="G60" s="137"/>
      <c r="H60" s="137"/>
      <c r="I60" s="138"/>
      <c r="J60" s="139">
        <f>J104</f>
        <v>0</v>
      </c>
      <c r="K60" s="135"/>
      <c r="L60" s="140"/>
    </row>
    <row r="61" spans="2:47" s="8" customFormat="1" ht="19.899999999999999" customHeight="1">
      <c r="B61" s="141"/>
      <c r="C61" s="142"/>
      <c r="D61" s="143" t="s">
        <v>185</v>
      </c>
      <c r="E61" s="144"/>
      <c r="F61" s="144"/>
      <c r="G61" s="144"/>
      <c r="H61" s="144"/>
      <c r="I61" s="145"/>
      <c r="J61" s="146">
        <f>J105</f>
        <v>0</v>
      </c>
      <c r="K61" s="142"/>
      <c r="L61" s="147"/>
    </row>
    <row r="62" spans="2:47" s="8" customFormat="1" ht="19.899999999999999" customHeight="1">
      <c r="B62" s="141"/>
      <c r="C62" s="142"/>
      <c r="D62" s="143" t="s">
        <v>186</v>
      </c>
      <c r="E62" s="144"/>
      <c r="F62" s="144"/>
      <c r="G62" s="144"/>
      <c r="H62" s="144"/>
      <c r="I62" s="145"/>
      <c r="J62" s="146">
        <f>J123</f>
        <v>0</v>
      </c>
      <c r="K62" s="142"/>
      <c r="L62" s="147"/>
    </row>
    <row r="63" spans="2:47" s="8" customFormat="1" ht="19.899999999999999" customHeight="1">
      <c r="B63" s="141"/>
      <c r="C63" s="142"/>
      <c r="D63" s="143" t="s">
        <v>187</v>
      </c>
      <c r="E63" s="144"/>
      <c r="F63" s="144"/>
      <c r="G63" s="144"/>
      <c r="H63" s="144"/>
      <c r="I63" s="145"/>
      <c r="J63" s="146">
        <f>J134</f>
        <v>0</v>
      </c>
      <c r="K63" s="142"/>
      <c r="L63" s="147"/>
    </row>
    <row r="64" spans="2:47" s="8" customFormat="1" ht="19.899999999999999" customHeight="1">
      <c r="B64" s="141"/>
      <c r="C64" s="142"/>
      <c r="D64" s="143" t="s">
        <v>188</v>
      </c>
      <c r="E64" s="144"/>
      <c r="F64" s="144"/>
      <c r="G64" s="144"/>
      <c r="H64" s="144"/>
      <c r="I64" s="145"/>
      <c r="J64" s="146">
        <f>J138</f>
        <v>0</v>
      </c>
      <c r="K64" s="142"/>
      <c r="L64" s="147"/>
    </row>
    <row r="65" spans="2:12" s="8" customFormat="1" ht="19.899999999999999" customHeight="1">
      <c r="B65" s="141"/>
      <c r="C65" s="142"/>
      <c r="D65" s="143" t="s">
        <v>189</v>
      </c>
      <c r="E65" s="144"/>
      <c r="F65" s="144"/>
      <c r="G65" s="144"/>
      <c r="H65" s="144"/>
      <c r="I65" s="145"/>
      <c r="J65" s="146">
        <f>J251</f>
        <v>0</v>
      </c>
      <c r="K65" s="142"/>
      <c r="L65" s="147"/>
    </row>
    <row r="66" spans="2:12" s="8" customFormat="1" ht="19.899999999999999" customHeight="1">
      <c r="B66" s="141"/>
      <c r="C66" s="142"/>
      <c r="D66" s="143" t="s">
        <v>190</v>
      </c>
      <c r="E66" s="144"/>
      <c r="F66" s="144"/>
      <c r="G66" s="144"/>
      <c r="H66" s="144"/>
      <c r="I66" s="145"/>
      <c r="J66" s="146">
        <f>J299</f>
        <v>0</v>
      </c>
      <c r="K66" s="142"/>
      <c r="L66" s="147"/>
    </row>
    <row r="67" spans="2:12" s="7" customFormat="1" ht="24.95" customHeight="1">
      <c r="B67" s="134"/>
      <c r="C67" s="135"/>
      <c r="D67" s="136" t="s">
        <v>191</v>
      </c>
      <c r="E67" s="137"/>
      <c r="F67" s="137"/>
      <c r="G67" s="137"/>
      <c r="H67" s="137"/>
      <c r="I67" s="138"/>
      <c r="J67" s="139">
        <f>J308</f>
        <v>0</v>
      </c>
      <c r="K67" s="135"/>
      <c r="L67" s="140"/>
    </row>
    <row r="68" spans="2:12" s="8" customFormat="1" ht="19.899999999999999" customHeight="1">
      <c r="B68" s="141"/>
      <c r="C68" s="142"/>
      <c r="D68" s="143" t="s">
        <v>192</v>
      </c>
      <c r="E68" s="144"/>
      <c r="F68" s="144"/>
      <c r="G68" s="144"/>
      <c r="H68" s="144"/>
      <c r="I68" s="145"/>
      <c r="J68" s="146">
        <f>J309</f>
        <v>0</v>
      </c>
      <c r="K68" s="142"/>
      <c r="L68" s="147"/>
    </row>
    <row r="69" spans="2:12" s="8" customFormat="1" ht="19.899999999999999" customHeight="1">
      <c r="B69" s="141"/>
      <c r="C69" s="142"/>
      <c r="D69" s="143" t="s">
        <v>193</v>
      </c>
      <c r="E69" s="144"/>
      <c r="F69" s="144"/>
      <c r="G69" s="144"/>
      <c r="H69" s="144"/>
      <c r="I69" s="145"/>
      <c r="J69" s="146">
        <f>J319</f>
        <v>0</v>
      </c>
      <c r="K69" s="142"/>
      <c r="L69" s="147"/>
    </row>
    <row r="70" spans="2:12" s="8" customFormat="1" ht="19.899999999999999" customHeight="1">
      <c r="B70" s="141"/>
      <c r="C70" s="142"/>
      <c r="D70" s="143" t="s">
        <v>194</v>
      </c>
      <c r="E70" s="144"/>
      <c r="F70" s="144"/>
      <c r="G70" s="144"/>
      <c r="H70" s="144"/>
      <c r="I70" s="145"/>
      <c r="J70" s="146">
        <f>J390</f>
        <v>0</v>
      </c>
      <c r="K70" s="142"/>
      <c r="L70" s="147"/>
    </row>
    <row r="71" spans="2:12" s="8" customFormat="1" ht="19.899999999999999" customHeight="1">
      <c r="B71" s="141"/>
      <c r="C71" s="142"/>
      <c r="D71" s="143" t="s">
        <v>195</v>
      </c>
      <c r="E71" s="144"/>
      <c r="F71" s="144"/>
      <c r="G71" s="144"/>
      <c r="H71" s="144"/>
      <c r="I71" s="145"/>
      <c r="J71" s="146">
        <f>J433</f>
        <v>0</v>
      </c>
      <c r="K71" s="142"/>
      <c r="L71" s="147"/>
    </row>
    <row r="72" spans="2:12" s="8" customFormat="1" ht="19.899999999999999" customHeight="1">
      <c r="B72" s="141"/>
      <c r="C72" s="142"/>
      <c r="D72" s="143" t="s">
        <v>196</v>
      </c>
      <c r="E72" s="144"/>
      <c r="F72" s="144"/>
      <c r="G72" s="144"/>
      <c r="H72" s="144"/>
      <c r="I72" s="145"/>
      <c r="J72" s="146">
        <f>J438</f>
        <v>0</v>
      </c>
      <c r="K72" s="142"/>
      <c r="L72" s="147"/>
    </row>
    <row r="73" spans="2:12" s="8" customFormat="1" ht="19.899999999999999" customHeight="1">
      <c r="B73" s="141"/>
      <c r="C73" s="142"/>
      <c r="D73" s="143" t="s">
        <v>197</v>
      </c>
      <c r="E73" s="144"/>
      <c r="F73" s="144"/>
      <c r="G73" s="144"/>
      <c r="H73" s="144"/>
      <c r="I73" s="145"/>
      <c r="J73" s="146">
        <f>J454</f>
        <v>0</v>
      </c>
      <c r="K73" s="142"/>
      <c r="L73" s="147"/>
    </row>
    <row r="74" spans="2:12" s="8" customFormat="1" ht="19.899999999999999" customHeight="1">
      <c r="B74" s="141"/>
      <c r="C74" s="142"/>
      <c r="D74" s="143" t="s">
        <v>198</v>
      </c>
      <c r="E74" s="144"/>
      <c r="F74" s="144"/>
      <c r="G74" s="144"/>
      <c r="H74" s="144"/>
      <c r="I74" s="145"/>
      <c r="J74" s="146">
        <f>J488</f>
        <v>0</v>
      </c>
      <c r="K74" s="142"/>
      <c r="L74" s="147"/>
    </row>
    <row r="75" spans="2:12" s="8" customFormat="1" ht="19.899999999999999" customHeight="1">
      <c r="B75" s="141"/>
      <c r="C75" s="142"/>
      <c r="D75" s="143" t="s">
        <v>199</v>
      </c>
      <c r="E75" s="144"/>
      <c r="F75" s="144"/>
      <c r="G75" s="144"/>
      <c r="H75" s="144"/>
      <c r="I75" s="145"/>
      <c r="J75" s="146">
        <f>J555</f>
        <v>0</v>
      </c>
      <c r="K75" s="142"/>
      <c r="L75" s="147"/>
    </row>
    <row r="76" spans="2:12" s="8" customFormat="1" ht="19.899999999999999" customHeight="1">
      <c r="B76" s="141"/>
      <c r="C76" s="142"/>
      <c r="D76" s="143" t="s">
        <v>200</v>
      </c>
      <c r="E76" s="144"/>
      <c r="F76" s="144"/>
      <c r="G76" s="144"/>
      <c r="H76" s="144"/>
      <c r="I76" s="145"/>
      <c r="J76" s="146">
        <f>J566</f>
        <v>0</v>
      </c>
      <c r="K76" s="142"/>
      <c r="L76" s="147"/>
    </row>
    <row r="77" spans="2:12" s="8" customFormat="1" ht="19.899999999999999" customHeight="1">
      <c r="B77" s="141"/>
      <c r="C77" s="142"/>
      <c r="D77" s="143" t="s">
        <v>201</v>
      </c>
      <c r="E77" s="144"/>
      <c r="F77" s="144"/>
      <c r="G77" s="144"/>
      <c r="H77" s="144"/>
      <c r="I77" s="145"/>
      <c r="J77" s="146">
        <f>J575</f>
        <v>0</v>
      </c>
      <c r="K77" s="142"/>
      <c r="L77" s="147"/>
    </row>
    <row r="78" spans="2:12" s="7" customFormat="1" ht="24.95" customHeight="1">
      <c r="B78" s="134"/>
      <c r="C78" s="135"/>
      <c r="D78" s="136" t="s">
        <v>202</v>
      </c>
      <c r="E78" s="137"/>
      <c r="F78" s="137"/>
      <c r="G78" s="137"/>
      <c r="H78" s="137"/>
      <c r="I78" s="138"/>
      <c r="J78" s="139">
        <f>J584</f>
        <v>0</v>
      </c>
      <c r="K78" s="135"/>
      <c r="L78" s="140"/>
    </row>
    <row r="79" spans="2:12" s="8" customFormat="1" ht="19.899999999999999" customHeight="1">
      <c r="B79" s="141"/>
      <c r="C79" s="142"/>
      <c r="D79" s="143" t="s">
        <v>203</v>
      </c>
      <c r="E79" s="144"/>
      <c r="F79" s="144"/>
      <c r="G79" s="144"/>
      <c r="H79" s="144"/>
      <c r="I79" s="145"/>
      <c r="J79" s="146">
        <f>J585</f>
        <v>0</v>
      </c>
      <c r="K79" s="142"/>
      <c r="L79" s="147"/>
    </row>
    <row r="80" spans="2:12" s="7" customFormat="1" ht="24.95" customHeight="1">
      <c r="B80" s="134"/>
      <c r="C80" s="135"/>
      <c r="D80" s="136" t="s">
        <v>204</v>
      </c>
      <c r="E80" s="137"/>
      <c r="F80" s="137"/>
      <c r="G80" s="137"/>
      <c r="H80" s="137"/>
      <c r="I80" s="138"/>
      <c r="J80" s="139">
        <f>J591</f>
        <v>0</v>
      </c>
      <c r="K80" s="135"/>
      <c r="L80" s="140"/>
    </row>
    <row r="81" spans="2:12" s="7" customFormat="1" ht="24.95" customHeight="1">
      <c r="B81" s="134"/>
      <c r="C81" s="135"/>
      <c r="D81" s="136" t="s">
        <v>205</v>
      </c>
      <c r="E81" s="137"/>
      <c r="F81" s="137"/>
      <c r="G81" s="137"/>
      <c r="H81" s="137"/>
      <c r="I81" s="138"/>
      <c r="J81" s="139">
        <f>J595</f>
        <v>0</v>
      </c>
      <c r="K81" s="135"/>
      <c r="L81" s="140"/>
    </row>
    <row r="82" spans="2:12" s="8" customFormat="1" ht="19.899999999999999" customHeight="1">
      <c r="B82" s="141"/>
      <c r="C82" s="142"/>
      <c r="D82" s="143" t="s">
        <v>206</v>
      </c>
      <c r="E82" s="144"/>
      <c r="F82" s="144"/>
      <c r="G82" s="144"/>
      <c r="H82" s="144"/>
      <c r="I82" s="145"/>
      <c r="J82" s="146">
        <f>J596</f>
        <v>0</v>
      </c>
      <c r="K82" s="142"/>
      <c r="L82" s="147"/>
    </row>
    <row r="83" spans="2:12" s="8" customFormat="1" ht="19.899999999999999" customHeight="1">
      <c r="B83" s="141"/>
      <c r="C83" s="142"/>
      <c r="D83" s="143" t="s">
        <v>207</v>
      </c>
      <c r="E83" s="144"/>
      <c r="F83" s="144"/>
      <c r="G83" s="144"/>
      <c r="H83" s="144"/>
      <c r="I83" s="145"/>
      <c r="J83" s="146">
        <f>J614</f>
        <v>0</v>
      </c>
      <c r="K83" s="142"/>
      <c r="L83" s="147"/>
    </row>
    <row r="84" spans="2:12" s="1" customFormat="1" ht="21.75" customHeight="1">
      <c r="B84" s="34"/>
      <c r="C84" s="35"/>
      <c r="D84" s="35"/>
      <c r="E84" s="35"/>
      <c r="F84" s="35"/>
      <c r="G84" s="35"/>
      <c r="H84" s="35"/>
      <c r="I84" s="103"/>
      <c r="J84" s="35"/>
      <c r="K84" s="35"/>
      <c r="L84" s="38"/>
    </row>
    <row r="85" spans="2:12" s="1" customFormat="1" ht="6.95" customHeight="1">
      <c r="B85" s="46"/>
      <c r="C85" s="47"/>
      <c r="D85" s="47"/>
      <c r="E85" s="47"/>
      <c r="F85" s="47"/>
      <c r="G85" s="47"/>
      <c r="H85" s="47"/>
      <c r="I85" s="125"/>
      <c r="J85" s="47"/>
      <c r="K85" s="47"/>
      <c r="L85" s="38"/>
    </row>
    <row r="89" spans="2:12" s="1" customFormat="1" ht="6.95" customHeight="1">
      <c r="B89" s="48"/>
      <c r="C89" s="49"/>
      <c r="D89" s="49"/>
      <c r="E89" s="49"/>
      <c r="F89" s="49"/>
      <c r="G89" s="49"/>
      <c r="H89" s="49"/>
      <c r="I89" s="128"/>
      <c r="J89" s="49"/>
      <c r="K89" s="49"/>
      <c r="L89" s="38"/>
    </row>
    <row r="90" spans="2:12" s="1" customFormat="1" ht="24.95" customHeight="1">
      <c r="B90" s="34"/>
      <c r="C90" s="22" t="s">
        <v>106</v>
      </c>
      <c r="D90" s="35"/>
      <c r="E90" s="35"/>
      <c r="F90" s="35"/>
      <c r="G90" s="35"/>
      <c r="H90" s="35"/>
      <c r="I90" s="103"/>
      <c r="J90" s="35"/>
      <c r="K90" s="35"/>
      <c r="L90" s="38"/>
    </row>
    <row r="91" spans="2:12" s="1" customFormat="1" ht="6.95" customHeight="1">
      <c r="B91" s="34"/>
      <c r="C91" s="35"/>
      <c r="D91" s="35"/>
      <c r="E91" s="35"/>
      <c r="F91" s="35"/>
      <c r="G91" s="35"/>
      <c r="H91" s="35"/>
      <c r="I91" s="103"/>
      <c r="J91" s="35"/>
      <c r="K91" s="35"/>
      <c r="L91" s="38"/>
    </row>
    <row r="92" spans="2:12" s="1" customFormat="1" ht="12" customHeight="1">
      <c r="B92" s="34"/>
      <c r="C92" s="28" t="s">
        <v>16</v>
      </c>
      <c r="D92" s="35"/>
      <c r="E92" s="35"/>
      <c r="F92" s="35"/>
      <c r="G92" s="35"/>
      <c r="H92" s="35"/>
      <c r="I92" s="103"/>
      <c r="J92" s="35"/>
      <c r="K92" s="35"/>
      <c r="L92" s="38"/>
    </row>
    <row r="93" spans="2:12" s="1" customFormat="1" ht="16.5" customHeight="1">
      <c r="B93" s="34"/>
      <c r="C93" s="35"/>
      <c r="D93" s="35"/>
      <c r="E93" s="296" t="str">
        <f>E7</f>
        <v>Projekt opatření pro snížení energetické náročnosti objektu</v>
      </c>
      <c r="F93" s="297"/>
      <c r="G93" s="297"/>
      <c r="H93" s="297"/>
      <c r="I93" s="103"/>
      <c r="J93" s="35"/>
      <c r="K93" s="35"/>
      <c r="L93" s="38"/>
    </row>
    <row r="94" spans="2:12" s="1" customFormat="1" ht="12" customHeight="1">
      <c r="B94" s="34"/>
      <c r="C94" s="28" t="s">
        <v>92</v>
      </c>
      <c r="D94" s="35"/>
      <c r="E94" s="35"/>
      <c r="F94" s="35"/>
      <c r="G94" s="35"/>
      <c r="H94" s="35"/>
      <c r="I94" s="103"/>
      <c r="J94" s="35"/>
      <c r="K94" s="35"/>
      <c r="L94" s="38"/>
    </row>
    <row r="95" spans="2:12" s="1" customFormat="1" ht="16.5" customHeight="1">
      <c r="B95" s="34"/>
      <c r="C95" s="35"/>
      <c r="D95" s="35"/>
      <c r="E95" s="268" t="str">
        <f>E9</f>
        <v>D.1.1 - Architektonicko-stavební řešení</v>
      </c>
      <c r="F95" s="267"/>
      <c r="G95" s="267"/>
      <c r="H95" s="267"/>
      <c r="I95" s="103"/>
      <c r="J95" s="35"/>
      <c r="K95" s="35"/>
      <c r="L95" s="38"/>
    </row>
    <row r="96" spans="2:12" s="1" customFormat="1" ht="6.95" customHeight="1">
      <c r="B96" s="34"/>
      <c r="C96" s="35"/>
      <c r="D96" s="35"/>
      <c r="E96" s="35"/>
      <c r="F96" s="35"/>
      <c r="G96" s="35"/>
      <c r="H96" s="35"/>
      <c r="I96" s="103"/>
      <c r="J96" s="35"/>
      <c r="K96" s="35"/>
      <c r="L96" s="38"/>
    </row>
    <row r="97" spans="2:65" s="1" customFormat="1" ht="12" customHeight="1">
      <c r="B97" s="34"/>
      <c r="C97" s="28" t="s">
        <v>22</v>
      </c>
      <c r="D97" s="35"/>
      <c r="E97" s="35"/>
      <c r="F97" s="26" t="str">
        <f>F12</f>
        <v>Habrmanova 1779 56002 - Česká Třebová</v>
      </c>
      <c r="G97" s="35"/>
      <c r="H97" s="35"/>
      <c r="I97" s="104" t="s">
        <v>24</v>
      </c>
      <c r="J97" s="55" t="str">
        <f>IF(J12="","",J12)</f>
        <v>3. 8. 2017</v>
      </c>
      <c r="K97" s="35"/>
      <c r="L97" s="38"/>
    </row>
    <row r="98" spans="2:65" s="1" customFormat="1" ht="6.95" customHeight="1">
      <c r="B98" s="34"/>
      <c r="C98" s="35"/>
      <c r="D98" s="35"/>
      <c r="E98" s="35"/>
      <c r="F98" s="35"/>
      <c r="G98" s="35"/>
      <c r="H98" s="35"/>
      <c r="I98" s="103"/>
      <c r="J98" s="35"/>
      <c r="K98" s="35"/>
      <c r="L98" s="38"/>
    </row>
    <row r="99" spans="2:65" s="1" customFormat="1" ht="13.7" customHeight="1">
      <c r="B99" s="34"/>
      <c r="C99" s="28" t="s">
        <v>30</v>
      </c>
      <c r="D99" s="35"/>
      <c r="E99" s="35"/>
      <c r="F99" s="26" t="str">
        <f>E15</f>
        <v>Město Česká Třebová</v>
      </c>
      <c r="G99" s="35"/>
      <c r="H99" s="35"/>
      <c r="I99" s="104" t="s">
        <v>36</v>
      </c>
      <c r="J99" s="32" t="str">
        <f>E21</f>
        <v>DEKPROJEKT s.r.o.</v>
      </c>
      <c r="K99" s="35"/>
      <c r="L99" s="38"/>
    </row>
    <row r="100" spans="2:65" s="1" customFormat="1" ht="13.7" customHeight="1">
      <c r="B100" s="34"/>
      <c r="C100" s="28" t="s">
        <v>34</v>
      </c>
      <c r="D100" s="35"/>
      <c r="E100" s="35"/>
      <c r="F100" s="26" t="str">
        <f>IF(E18="","",E18)</f>
        <v>Vyplň údaj</v>
      </c>
      <c r="G100" s="35"/>
      <c r="H100" s="35"/>
      <c r="I100" s="104" t="s">
        <v>39</v>
      </c>
      <c r="J100" s="32" t="str">
        <f>E24</f>
        <v xml:space="preserve"> </v>
      </c>
      <c r="K100" s="35"/>
      <c r="L100" s="38"/>
    </row>
    <row r="101" spans="2:65" s="1" customFormat="1" ht="10.35" customHeight="1">
      <c r="B101" s="34"/>
      <c r="C101" s="35"/>
      <c r="D101" s="35"/>
      <c r="E101" s="35"/>
      <c r="F101" s="35"/>
      <c r="G101" s="35"/>
      <c r="H101" s="35"/>
      <c r="I101" s="103"/>
      <c r="J101" s="35"/>
      <c r="K101" s="35"/>
      <c r="L101" s="38"/>
    </row>
    <row r="102" spans="2:65" s="9" customFormat="1" ht="29.25" customHeight="1">
      <c r="B102" s="148"/>
      <c r="C102" s="149" t="s">
        <v>107</v>
      </c>
      <c r="D102" s="150" t="s">
        <v>62</v>
      </c>
      <c r="E102" s="150" t="s">
        <v>58</v>
      </c>
      <c r="F102" s="150" t="s">
        <v>59</v>
      </c>
      <c r="G102" s="150" t="s">
        <v>108</v>
      </c>
      <c r="H102" s="150" t="s">
        <v>109</v>
      </c>
      <c r="I102" s="151" t="s">
        <v>110</v>
      </c>
      <c r="J102" s="150" t="s">
        <v>96</v>
      </c>
      <c r="K102" s="152" t="s">
        <v>111</v>
      </c>
      <c r="L102" s="153"/>
      <c r="M102" s="64" t="s">
        <v>1</v>
      </c>
      <c r="N102" s="65" t="s">
        <v>47</v>
      </c>
      <c r="O102" s="65" t="s">
        <v>112</v>
      </c>
      <c r="P102" s="65" t="s">
        <v>113</v>
      </c>
      <c r="Q102" s="65" t="s">
        <v>114</v>
      </c>
      <c r="R102" s="65" t="s">
        <v>115</v>
      </c>
      <c r="S102" s="65" t="s">
        <v>116</v>
      </c>
      <c r="T102" s="66" t="s">
        <v>117</v>
      </c>
    </row>
    <row r="103" spans="2:65" s="1" customFormat="1" ht="22.9" customHeight="1">
      <c r="B103" s="34"/>
      <c r="C103" s="71" t="s">
        <v>118</v>
      </c>
      <c r="D103" s="35"/>
      <c r="E103" s="35"/>
      <c r="F103" s="35"/>
      <c r="G103" s="35"/>
      <c r="H103" s="35"/>
      <c r="I103" s="103"/>
      <c r="J103" s="154">
        <f>BK103</f>
        <v>0</v>
      </c>
      <c r="K103" s="35"/>
      <c r="L103" s="38"/>
      <c r="M103" s="67"/>
      <c r="N103" s="68"/>
      <c r="O103" s="68"/>
      <c r="P103" s="155">
        <f>P104+P308+P584+P591+P595</f>
        <v>0</v>
      </c>
      <c r="Q103" s="68"/>
      <c r="R103" s="155">
        <f>R104+R308+R584+R591+R595</f>
        <v>264.57138669</v>
      </c>
      <c r="S103" s="68"/>
      <c r="T103" s="156">
        <f>T104+T308+T584+T591+T595</f>
        <v>321.11453610000001</v>
      </c>
      <c r="AT103" s="16" t="s">
        <v>76</v>
      </c>
      <c r="AU103" s="16" t="s">
        <v>98</v>
      </c>
      <c r="BK103" s="157">
        <f>BK104+BK308+BK584+BK591+BK595</f>
        <v>0</v>
      </c>
    </row>
    <row r="104" spans="2:65" s="10" customFormat="1" ht="25.9" customHeight="1">
      <c r="B104" s="158"/>
      <c r="C104" s="159"/>
      <c r="D104" s="160" t="s">
        <v>76</v>
      </c>
      <c r="E104" s="161" t="s">
        <v>208</v>
      </c>
      <c r="F104" s="161" t="s">
        <v>209</v>
      </c>
      <c r="G104" s="159"/>
      <c r="H104" s="159"/>
      <c r="I104" s="162"/>
      <c r="J104" s="163">
        <f>BK104</f>
        <v>0</v>
      </c>
      <c r="K104" s="159"/>
      <c r="L104" s="164"/>
      <c r="M104" s="165"/>
      <c r="N104" s="166"/>
      <c r="O104" s="166"/>
      <c r="P104" s="167">
        <f>P105+P123+P134+P138+P251+P299</f>
        <v>0</v>
      </c>
      <c r="Q104" s="166"/>
      <c r="R104" s="167">
        <f>R105+R123+R134+R138+R251+R299</f>
        <v>224.47423950000001</v>
      </c>
      <c r="S104" s="166"/>
      <c r="T104" s="168">
        <f>T105+T123+T134+T138+T251+T299</f>
        <v>202.081841</v>
      </c>
      <c r="AR104" s="169" t="s">
        <v>84</v>
      </c>
      <c r="AT104" s="170" t="s">
        <v>76</v>
      </c>
      <c r="AU104" s="170" t="s">
        <v>77</v>
      </c>
      <c r="AY104" s="169" t="s">
        <v>121</v>
      </c>
      <c r="BK104" s="171">
        <f>BK105+BK123+BK134+BK138+BK251+BK299</f>
        <v>0</v>
      </c>
    </row>
    <row r="105" spans="2:65" s="10" customFormat="1" ht="22.9" customHeight="1">
      <c r="B105" s="158"/>
      <c r="C105" s="159"/>
      <c r="D105" s="160" t="s">
        <v>76</v>
      </c>
      <c r="E105" s="172" t="s">
        <v>84</v>
      </c>
      <c r="F105" s="172" t="s">
        <v>210</v>
      </c>
      <c r="G105" s="159"/>
      <c r="H105" s="159"/>
      <c r="I105" s="162"/>
      <c r="J105" s="173">
        <f>BK105</f>
        <v>0</v>
      </c>
      <c r="K105" s="159"/>
      <c r="L105" s="164"/>
      <c r="M105" s="165"/>
      <c r="N105" s="166"/>
      <c r="O105" s="166"/>
      <c r="P105" s="167">
        <f>SUM(P106:P122)</f>
        <v>0</v>
      </c>
      <c r="Q105" s="166"/>
      <c r="R105" s="167">
        <f>SUM(R106:R122)</f>
        <v>8.9259999999999999E-3</v>
      </c>
      <c r="S105" s="166"/>
      <c r="T105" s="168">
        <f>SUM(T106:T122)</f>
        <v>45.523875000000004</v>
      </c>
      <c r="AR105" s="169" t="s">
        <v>84</v>
      </c>
      <c r="AT105" s="170" t="s">
        <v>76</v>
      </c>
      <c r="AU105" s="170" t="s">
        <v>84</v>
      </c>
      <c r="AY105" s="169" t="s">
        <v>121</v>
      </c>
      <c r="BK105" s="171">
        <f>SUM(BK106:BK122)</f>
        <v>0</v>
      </c>
    </row>
    <row r="106" spans="2:65" s="1" customFormat="1" ht="16.5" customHeight="1">
      <c r="B106" s="34"/>
      <c r="C106" s="174" t="s">
        <v>84</v>
      </c>
      <c r="D106" s="174" t="s">
        <v>124</v>
      </c>
      <c r="E106" s="175" t="s">
        <v>211</v>
      </c>
      <c r="F106" s="176" t="s">
        <v>212</v>
      </c>
      <c r="G106" s="177" t="s">
        <v>213</v>
      </c>
      <c r="H106" s="178">
        <v>178.52500000000001</v>
      </c>
      <c r="I106" s="179"/>
      <c r="J106" s="180">
        <f>ROUND(I106*H106,2)</f>
        <v>0</v>
      </c>
      <c r="K106" s="176" t="s">
        <v>128</v>
      </c>
      <c r="L106" s="38"/>
      <c r="M106" s="181" t="s">
        <v>1</v>
      </c>
      <c r="N106" s="182" t="s">
        <v>48</v>
      </c>
      <c r="O106" s="60"/>
      <c r="P106" s="183">
        <f>O106*H106</f>
        <v>0</v>
      </c>
      <c r="Q106" s="183">
        <v>0</v>
      </c>
      <c r="R106" s="183">
        <f>Q106*H106</f>
        <v>0</v>
      </c>
      <c r="S106" s="183">
        <v>0.255</v>
      </c>
      <c r="T106" s="184">
        <f>S106*H106</f>
        <v>45.523875000000004</v>
      </c>
      <c r="AR106" s="16" t="s">
        <v>146</v>
      </c>
      <c r="AT106" s="16" t="s">
        <v>124</v>
      </c>
      <c r="AU106" s="16" t="s">
        <v>86</v>
      </c>
      <c r="AY106" s="16" t="s">
        <v>121</v>
      </c>
      <c r="BE106" s="185">
        <f>IF(N106="základní",J106,0)</f>
        <v>0</v>
      </c>
      <c r="BF106" s="185">
        <f>IF(N106="snížená",J106,0)</f>
        <v>0</v>
      </c>
      <c r="BG106" s="185">
        <f>IF(N106="zákl. přenesená",J106,0)</f>
        <v>0</v>
      </c>
      <c r="BH106" s="185">
        <f>IF(N106="sníž. přenesená",J106,0)</f>
        <v>0</v>
      </c>
      <c r="BI106" s="185">
        <f>IF(N106="nulová",J106,0)</f>
        <v>0</v>
      </c>
      <c r="BJ106" s="16" t="s">
        <v>84</v>
      </c>
      <c r="BK106" s="185">
        <f>ROUND(I106*H106,2)</f>
        <v>0</v>
      </c>
      <c r="BL106" s="16" t="s">
        <v>146</v>
      </c>
      <c r="BM106" s="16" t="s">
        <v>214</v>
      </c>
    </row>
    <row r="107" spans="2:65" s="1" customFormat="1" ht="16.5" customHeight="1">
      <c r="B107" s="34"/>
      <c r="C107" s="174" t="s">
        <v>86</v>
      </c>
      <c r="D107" s="174" t="s">
        <v>124</v>
      </c>
      <c r="E107" s="175" t="s">
        <v>215</v>
      </c>
      <c r="F107" s="176" t="s">
        <v>216</v>
      </c>
      <c r="G107" s="177" t="s">
        <v>217</v>
      </c>
      <c r="H107" s="178">
        <v>64.269000000000005</v>
      </c>
      <c r="I107" s="179"/>
      <c r="J107" s="180">
        <f>ROUND(I107*H107,2)</f>
        <v>0</v>
      </c>
      <c r="K107" s="176" t="s">
        <v>128</v>
      </c>
      <c r="L107" s="38"/>
      <c r="M107" s="181" t="s">
        <v>1</v>
      </c>
      <c r="N107" s="182" t="s">
        <v>48</v>
      </c>
      <c r="O107" s="60"/>
      <c r="P107" s="183">
        <f>O107*H107</f>
        <v>0</v>
      </c>
      <c r="Q107" s="183">
        <v>0</v>
      </c>
      <c r="R107" s="183">
        <f>Q107*H107</f>
        <v>0</v>
      </c>
      <c r="S107" s="183">
        <v>0</v>
      </c>
      <c r="T107" s="184">
        <f>S107*H107</f>
        <v>0</v>
      </c>
      <c r="AR107" s="16" t="s">
        <v>146</v>
      </c>
      <c r="AT107" s="16" t="s">
        <v>124</v>
      </c>
      <c r="AU107" s="16" t="s">
        <v>86</v>
      </c>
      <c r="AY107" s="16" t="s">
        <v>121</v>
      </c>
      <c r="BE107" s="185">
        <f>IF(N107="základní",J107,0)</f>
        <v>0</v>
      </c>
      <c r="BF107" s="185">
        <f>IF(N107="snížená",J107,0)</f>
        <v>0</v>
      </c>
      <c r="BG107" s="185">
        <f>IF(N107="zákl. přenesená",J107,0)</f>
        <v>0</v>
      </c>
      <c r="BH107" s="185">
        <f>IF(N107="sníž. přenesená",J107,0)</f>
        <v>0</v>
      </c>
      <c r="BI107" s="185">
        <f>IF(N107="nulová",J107,0)</f>
        <v>0</v>
      </c>
      <c r="BJ107" s="16" t="s">
        <v>84</v>
      </c>
      <c r="BK107" s="185">
        <f>ROUND(I107*H107,2)</f>
        <v>0</v>
      </c>
      <c r="BL107" s="16" t="s">
        <v>146</v>
      </c>
      <c r="BM107" s="16" t="s">
        <v>218</v>
      </c>
    </row>
    <row r="108" spans="2:65" s="11" customFormat="1" ht="11.25">
      <c r="B108" s="192"/>
      <c r="C108" s="193"/>
      <c r="D108" s="186" t="s">
        <v>219</v>
      </c>
      <c r="E108" s="194" t="s">
        <v>1</v>
      </c>
      <c r="F108" s="195" t="s">
        <v>220</v>
      </c>
      <c r="G108" s="193"/>
      <c r="H108" s="196">
        <v>64.269000000000005</v>
      </c>
      <c r="I108" s="197"/>
      <c r="J108" s="193"/>
      <c r="K108" s="193"/>
      <c r="L108" s="198"/>
      <c r="M108" s="199"/>
      <c r="N108" s="200"/>
      <c r="O108" s="200"/>
      <c r="P108" s="200"/>
      <c r="Q108" s="200"/>
      <c r="R108" s="200"/>
      <c r="S108" s="200"/>
      <c r="T108" s="201"/>
      <c r="AT108" s="202" t="s">
        <v>219</v>
      </c>
      <c r="AU108" s="202" t="s">
        <v>86</v>
      </c>
      <c r="AV108" s="11" t="s">
        <v>86</v>
      </c>
      <c r="AW108" s="11" t="s">
        <v>38</v>
      </c>
      <c r="AX108" s="11" t="s">
        <v>77</v>
      </c>
      <c r="AY108" s="202" t="s">
        <v>121</v>
      </c>
    </row>
    <row r="109" spans="2:65" s="12" customFormat="1" ht="11.25">
      <c r="B109" s="203"/>
      <c r="C109" s="204"/>
      <c r="D109" s="186" t="s">
        <v>219</v>
      </c>
      <c r="E109" s="205" t="s">
        <v>1</v>
      </c>
      <c r="F109" s="206" t="s">
        <v>221</v>
      </c>
      <c r="G109" s="204"/>
      <c r="H109" s="207">
        <v>64.269000000000005</v>
      </c>
      <c r="I109" s="208"/>
      <c r="J109" s="204"/>
      <c r="K109" s="204"/>
      <c r="L109" s="209"/>
      <c r="M109" s="210"/>
      <c r="N109" s="211"/>
      <c r="O109" s="211"/>
      <c r="P109" s="211"/>
      <c r="Q109" s="211"/>
      <c r="R109" s="211"/>
      <c r="S109" s="211"/>
      <c r="T109" s="212"/>
      <c r="AT109" s="213" t="s">
        <v>219</v>
      </c>
      <c r="AU109" s="213" t="s">
        <v>86</v>
      </c>
      <c r="AV109" s="12" t="s">
        <v>146</v>
      </c>
      <c r="AW109" s="12" t="s">
        <v>38</v>
      </c>
      <c r="AX109" s="12" t="s">
        <v>84</v>
      </c>
      <c r="AY109" s="213" t="s">
        <v>121</v>
      </c>
    </row>
    <row r="110" spans="2:65" s="1" customFormat="1" ht="16.5" customHeight="1">
      <c r="B110" s="34"/>
      <c r="C110" s="174" t="s">
        <v>139</v>
      </c>
      <c r="D110" s="174" t="s">
        <v>124</v>
      </c>
      <c r="E110" s="175" t="s">
        <v>222</v>
      </c>
      <c r="F110" s="176" t="s">
        <v>223</v>
      </c>
      <c r="G110" s="177" t="s">
        <v>217</v>
      </c>
      <c r="H110" s="178">
        <v>38.56</v>
      </c>
      <c r="I110" s="179"/>
      <c r="J110" s="180">
        <f>ROUND(I110*H110,2)</f>
        <v>0</v>
      </c>
      <c r="K110" s="176" t="s">
        <v>128</v>
      </c>
      <c r="L110" s="38"/>
      <c r="M110" s="181" t="s">
        <v>1</v>
      </c>
      <c r="N110" s="182" t="s">
        <v>48</v>
      </c>
      <c r="O110" s="60"/>
      <c r="P110" s="183">
        <f>O110*H110</f>
        <v>0</v>
      </c>
      <c r="Q110" s="183">
        <v>0</v>
      </c>
      <c r="R110" s="183">
        <f>Q110*H110</f>
        <v>0</v>
      </c>
      <c r="S110" s="183">
        <v>0</v>
      </c>
      <c r="T110" s="184">
        <f>S110*H110</f>
        <v>0</v>
      </c>
      <c r="AR110" s="16" t="s">
        <v>146</v>
      </c>
      <c r="AT110" s="16" t="s">
        <v>124</v>
      </c>
      <c r="AU110" s="16" t="s">
        <v>86</v>
      </c>
      <c r="AY110" s="16" t="s">
        <v>121</v>
      </c>
      <c r="BE110" s="185">
        <f>IF(N110="základní",J110,0)</f>
        <v>0</v>
      </c>
      <c r="BF110" s="185">
        <f>IF(N110="snížená",J110,0)</f>
        <v>0</v>
      </c>
      <c r="BG110" s="185">
        <f>IF(N110="zákl. přenesená",J110,0)</f>
        <v>0</v>
      </c>
      <c r="BH110" s="185">
        <f>IF(N110="sníž. přenesená",J110,0)</f>
        <v>0</v>
      </c>
      <c r="BI110" s="185">
        <f>IF(N110="nulová",J110,0)</f>
        <v>0</v>
      </c>
      <c r="BJ110" s="16" t="s">
        <v>84</v>
      </c>
      <c r="BK110" s="185">
        <f>ROUND(I110*H110,2)</f>
        <v>0</v>
      </c>
      <c r="BL110" s="16" t="s">
        <v>146</v>
      </c>
      <c r="BM110" s="16" t="s">
        <v>224</v>
      </c>
    </row>
    <row r="111" spans="2:65" s="1" customFormat="1" ht="16.5" customHeight="1">
      <c r="B111" s="34"/>
      <c r="C111" s="174" t="s">
        <v>146</v>
      </c>
      <c r="D111" s="174" t="s">
        <v>124</v>
      </c>
      <c r="E111" s="175" t="s">
        <v>225</v>
      </c>
      <c r="F111" s="176" t="s">
        <v>226</v>
      </c>
      <c r="G111" s="177" t="s">
        <v>217</v>
      </c>
      <c r="H111" s="178">
        <v>38.56</v>
      </c>
      <c r="I111" s="179"/>
      <c r="J111" s="180">
        <f>ROUND(I111*H111,2)</f>
        <v>0</v>
      </c>
      <c r="K111" s="176" t="s">
        <v>128</v>
      </c>
      <c r="L111" s="38"/>
      <c r="M111" s="181" t="s">
        <v>1</v>
      </c>
      <c r="N111" s="182" t="s">
        <v>48</v>
      </c>
      <c r="O111" s="60"/>
      <c r="P111" s="183">
        <f>O111*H111</f>
        <v>0</v>
      </c>
      <c r="Q111" s="183">
        <v>0</v>
      </c>
      <c r="R111" s="183">
        <f>Q111*H111</f>
        <v>0</v>
      </c>
      <c r="S111" s="183">
        <v>0</v>
      </c>
      <c r="T111" s="184">
        <f>S111*H111</f>
        <v>0</v>
      </c>
      <c r="AR111" s="16" t="s">
        <v>146</v>
      </c>
      <c r="AT111" s="16" t="s">
        <v>124</v>
      </c>
      <c r="AU111" s="16" t="s">
        <v>86</v>
      </c>
      <c r="AY111" s="16" t="s">
        <v>121</v>
      </c>
      <c r="BE111" s="185">
        <f>IF(N111="základní",J111,0)</f>
        <v>0</v>
      </c>
      <c r="BF111" s="185">
        <f>IF(N111="snížená",J111,0)</f>
        <v>0</v>
      </c>
      <c r="BG111" s="185">
        <f>IF(N111="zákl. přenesená",J111,0)</f>
        <v>0</v>
      </c>
      <c r="BH111" s="185">
        <f>IF(N111="sníž. přenesená",J111,0)</f>
        <v>0</v>
      </c>
      <c r="BI111" s="185">
        <f>IF(N111="nulová",J111,0)</f>
        <v>0</v>
      </c>
      <c r="BJ111" s="16" t="s">
        <v>84</v>
      </c>
      <c r="BK111" s="185">
        <f>ROUND(I111*H111,2)</f>
        <v>0</v>
      </c>
      <c r="BL111" s="16" t="s">
        <v>146</v>
      </c>
      <c r="BM111" s="16" t="s">
        <v>227</v>
      </c>
    </row>
    <row r="112" spans="2:65" s="1" customFormat="1" ht="16.5" customHeight="1">
      <c r="B112" s="34"/>
      <c r="C112" s="174" t="s">
        <v>120</v>
      </c>
      <c r="D112" s="174" t="s">
        <v>124</v>
      </c>
      <c r="E112" s="175" t="s">
        <v>228</v>
      </c>
      <c r="F112" s="176" t="s">
        <v>229</v>
      </c>
      <c r="G112" s="177" t="s">
        <v>230</v>
      </c>
      <c r="H112" s="178">
        <v>77.12</v>
      </c>
      <c r="I112" s="179"/>
      <c r="J112" s="180">
        <f>ROUND(I112*H112,2)</f>
        <v>0</v>
      </c>
      <c r="K112" s="176" t="s">
        <v>128</v>
      </c>
      <c r="L112" s="38"/>
      <c r="M112" s="181" t="s">
        <v>1</v>
      </c>
      <c r="N112" s="182" t="s">
        <v>48</v>
      </c>
      <c r="O112" s="60"/>
      <c r="P112" s="183">
        <f>O112*H112</f>
        <v>0</v>
      </c>
      <c r="Q112" s="183">
        <v>0</v>
      </c>
      <c r="R112" s="183">
        <f>Q112*H112</f>
        <v>0</v>
      </c>
      <c r="S112" s="183">
        <v>0</v>
      </c>
      <c r="T112" s="184">
        <f>S112*H112</f>
        <v>0</v>
      </c>
      <c r="AR112" s="16" t="s">
        <v>146</v>
      </c>
      <c r="AT112" s="16" t="s">
        <v>124</v>
      </c>
      <c r="AU112" s="16" t="s">
        <v>86</v>
      </c>
      <c r="AY112" s="16" t="s">
        <v>121</v>
      </c>
      <c r="BE112" s="185">
        <f>IF(N112="základní",J112,0)</f>
        <v>0</v>
      </c>
      <c r="BF112" s="185">
        <f>IF(N112="snížená",J112,0)</f>
        <v>0</v>
      </c>
      <c r="BG112" s="185">
        <f>IF(N112="zákl. přenesená",J112,0)</f>
        <v>0</v>
      </c>
      <c r="BH112" s="185">
        <f>IF(N112="sníž. přenesená",J112,0)</f>
        <v>0</v>
      </c>
      <c r="BI112" s="185">
        <f>IF(N112="nulová",J112,0)</f>
        <v>0</v>
      </c>
      <c r="BJ112" s="16" t="s">
        <v>84</v>
      </c>
      <c r="BK112" s="185">
        <f>ROUND(I112*H112,2)</f>
        <v>0</v>
      </c>
      <c r="BL112" s="16" t="s">
        <v>146</v>
      </c>
      <c r="BM112" s="16" t="s">
        <v>231</v>
      </c>
    </row>
    <row r="113" spans="2:65" s="11" customFormat="1" ht="11.25">
      <c r="B113" s="192"/>
      <c r="C113" s="193"/>
      <c r="D113" s="186" t="s">
        <v>219</v>
      </c>
      <c r="E113" s="193"/>
      <c r="F113" s="195" t="s">
        <v>232</v>
      </c>
      <c r="G113" s="193"/>
      <c r="H113" s="196">
        <v>77.12</v>
      </c>
      <c r="I113" s="197"/>
      <c r="J113" s="193"/>
      <c r="K113" s="193"/>
      <c r="L113" s="198"/>
      <c r="M113" s="199"/>
      <c r="N113" s="200"/>
      <c r="O113" s="200"/>
      <c r="P113" s="200"/>
      <c r="Q113" s="200"/>
      <c r="R113" s="200"/>
      <c r="S113" s="200"/>
      <c r="T113" s="201"/>
      <c r="AT113" s="202" t="s">
        <v>219</v>
      </c>
      <c r="AU113" s="202" t="s">
        <v>86</v>
      </c>
      <c r="AV113" s="11" t="s">
        <v>86</v>
      </c>
      <c r="AW113" s="11" t="s">
        <v>4</v>
      </c>
      <c r="AX113" s="11" t="s">
        <v>84</v>
      </c>
      <c r="AY113" s="202" t="s">
        <v>121</v>
      </c>
    </row>
    <row r="114" spans="2:65" s="1" customFormat="1" ht="16.5" customHeight="1">
      <c r="B114" s="34"/>
      <c r="C114" s="174" t="s">
        <v>157</v>
      </c>
      <c r="D114" s="174" t="s">
        <v>124</v>
      </c>
      <c r="E114" s="175" t="s">
        <v>233</v>
      </c>
      <c r="F114" s="176" t="s">
        <v>234</v>
      </c>
      <c r="G114" s="177" t="s">
        <v>217</v>
      </c>
      <c r="H114" s="178">
        <v>25.701000000000001</v>
      </c>
      <c r="I114" s="179"/>
      <c r="J114" s="180">
        <f>ROUND(I114*H114,2)</f>
        <v>0</v>
      </c>
      <c r="K114" s="176" t="s">
        <v>128</v>
      </c>
      <c r="L114" s="38"/>
      <c r="M114" s="181" t="s">
        <v>1</v>
      </c>
      <c r="N114" s="182" t="s">
        <v>48</v>
      </c>
      <c r="O114" s="60"/>
      <c r="P114" s="183">
        <f>O114*H114</f>
        <v>0</v>
      </c>
      <c r="Q114" s="183">
        <v>0</v>
      </c>
      <c r="R114" s="183">
        <f>Q114*H114</f>
        <v>0</v>
      </c>
      <c r="S114" s="183">
        <v>0</v>
      </c>
      <c r="T114" s="184">
        <f>S114*H114</f>
        <v>0</v>
      </c>
      <c r="AR114" s="16" t="s">
        <v>146</v>
      </c>
      <c r="AT114" s="16" t="s">
        <v>124</v>
      </c>
      <c r="AU114" s="16" t="s">
        <v>86</v>
      </c>
      <c r="AY114" s="16" t="s">
        <v>121</v>
      </c>
      <c r="BE114" s="185">
        <f>IF(N114="základní",J114,0)</f>
        <v>0</v>
      </c>
      <c r="BF114" s="185">
        <f>IF(N114="snížená",J114,0)</f>
        <v>0</v>
      </c>
      <c r="BG114" s="185">
        <f>IF(N114="zákl. přenesená",J114,0)</f>
        <v>0</v>
      </c>
      <c r="BH114" s="185">
        <f>IF(N114="sníž. přenesená",J114,0)</f>
        <v>0</v>
      </c>
      <c r="BI114" s="185">
        <f>IF(N114="nulová",J114,0)</f>
        <v>0</v>
      </c>
      <c r="BJ114" s="16" t="s">
        <v>84</v>
      </c>
      <c r="BK114" s="185">
        <f>ROUND(I114*H114,2)</f>
        <v>0</v>
      </c>
      <c r="BL114" s="16" t="s">
        <v>146</v>
      </c>
      <c r="BM114" s="16" t="s">
        <v>235</v>
      </c>
    </row>
    <row r="115" spans="2:65" s="1" customFormat="1" ht="16.5" customHeight="1">
      <c r="B115" s="34"/>
      <c r="C115" s="174" t="s">
        <v>161</v>
      </c>
      <c r="D115" s="174" t="s">
        <v>124</v>
      </c>
      <c r="E115" s="175" t="s">
        <v>236</v>
      </c>
      <c r="F115" s="176" t="s">
        <v>237</v>
      </c>
      <c r="G115" s="177" t="s">
        <v>213</v>
      </c>
      <c r="H115" s="178">
        <v>357.05</v>
      </c>
      <c r="I115" s="179"/>
      <c r="J115" s="180">
        <f>ROUND(I115*H115,2)</f>
        <v>0</v>
      </c>
      <c r="K115" s="176" t="s">
        <v>238</v>
      </c>
      <c r="L115" s="38"/>
      <c r="M115" s="181" t="s">
        <v>1</v>
      </c>
      <c r="N115" s="182" t="s">
        <v>48</v>
      </c>
      <c r="O115" s="60"/>
      <c r="P115" s="183">
        <f>O115*H115</f>
        <v>0</v>
      </c>
      <c r="Q115" s="183">
        <v>0</v>
      </c>
      <c r="R115" s="183">
        <f>Q115*H115</f>
        <v>0</v>
      </c>
      <c r="S115" s="183">
        <v>0</v>
      </c>
      <c r="T115" s="184">
        <f>S115*H115</f>
        <v>0</v>
      </c>
      <c r="AR115" s="16" t="s">
        <v>146</v>
      </c>
      <c r="AT115" s="16" t="s">
        <v>124</v>
      </c>
      <c r="AU115" s="16" t="s">
        <v>86</v>
      </c>
      <c r="AY115" s="16" t="s">
        <v>121</v>
      </c>
      <c r="BE115" s="185">
        <f>IF(N115="základní",J115,0)</f>
        <v>0</v>
      </c>
      <c r="BF115" s="185">
        <f>IF(N115="snížená",J115,0)</f>
        <v>0</v>
      </c>
      <c r="BG115" s="185">
        <f>IF(N115="zákl. přenesená",J115,0)</f>
        <v>0</v>
      </c>
      <c r="BH115" s="185">
        <f>IF(N115="sníž. přenesená",J115,0)</f>
        <v>0</v>
      </c>
      <c r="BI115" s="185">
        <f>IF(N115="nulová",J115,0)</f>
        <v>0</v>
      </c>
      <c r="BJ115" s="16" t="s">
        <v>84</v>
      </c>
      <c r="BK115" s="185">
        <f>ROUND(I115*H115,2)</f>
        <v>0</v>
      </c>
      <c r="BL115" s="16" t="s">
        <v>146</v>
      </c>
      <c r="BM115" s="16" t="s">
        <v>239</v>
      </c>
    </row>
    <row r="116" spans="2:65" s="11" customFormat="1" ht="11.25">
      <c r="B116" s="192"/>
      <c r="C116" s="193"/>
      <c r="D116" s="186" t="s">
        <v>219</v>
      </c>
      <c r="E116" s="194" t="s">
        <v>1</v>
      </c>
      <c r="F116" s="195" t="s">
        <v>240</v>
      </c>
      <c r="G116" s="193"/>
      <c r="H116" s="196">
        <v>357.05</v>
      </c>
      <c r="I116" s="197"/>
      <c r="J116" s="193"/>
      <c r="K116" s="193"/>
      <c r="L116" s="198"/>
      <c r="M116" s="199"/>
      <c r="N116" s="200"/>
      <c r="O116" s="200"/>
      <c r="P116" s="200"/>
      <c r="Q116" s="200"/>
      <c r="R116" s="200"/>
      <c r="S116" s="200"/>
      <c r="T116" s="201"/>
      <c r="AT116" s="202" t="s">
        <v>219</v>
      </c>
      <c r="AU116" s="202" t="s">
        <v>86</v>
      </c>
      <c r="AV116" s="11" t="s">
        <v>86</v>
      </c>
      <c r="AW116" s="11" t="s">
        <v>38</v>
      </c>
      <c r="AX116" s="11" t="s">
        <v>77</v>
      </c>
      <c r="AY116" s="202" t="s">
        <v>121</v>
      </c>
    </row>
    <row r="117" spans="2:65" s="12" customFormat="1" ht="11.25">
      <c r="B117" s="203"/>
      <c r="C117" s="204"/>
      <c r="D117" s="186" t="s">
        <v>219</v>
      </c>
      <c r="E117" s="205" t="s">
        <v>1</v>
      </c>
      <c r="F117" s="206" t="s">
        <v>221</v>
      </c>
      <c r="G117" s="204"/>
      <c r="H117" s="207">
        <v>357.05</v>
      </c>
      <c r="I117" s="208"/>
      <c r="J117" s="204"/>
      <c r="K117" s="204"/>
      <c r="L117" s="209"/>
      <c r="M117" s="210"/>
      <c r="N117" s="211"/>
      <c r="O117" s="211"/>
      <c r="P117" s="211"/>
      <c r="Q117" s="211"/>
      <c r="R117" s="211"/>
      <c r="S117" s="211"/>
      <c r="T117" s="212"/>
      <c r="AT117" s="213" t="s">
        <v>219</v>
      </c>
      <c r="AU117" s="213" t="s">
        <v>86</v>
      </c>
      <c r="AV117" s="12" t="s">
        <v>146</v>
      </c>
      <c r="AW117" s="12" t="s">
        <v>38</v>
      </c>
      <c r="AX117" s="12" t="s">
        <v>84</v>
      </c>
      <c r="AY117" s="213" t="s">
        <v>121</v>
      </c>
    </row>
    <row r="118" spans="2:65" s="1" customFormat="1" ht="16.5" customHeight="1">
      <c r="B118" s="34"/>
      <c r="C118" s="214" t="s">
        <v>166</v>
      </c>
      <c r="D118" s="214" t="s">
        <v>241</v>
      </c>
      <c r="E118" s="215" t="s">
        <v>242</v>
      </c>
      <c r="F118" s="216" t="s">
        <v>243</v>
      </c>
      <c r="G118" s="217" t="s">
        <v>244</v>
      </c>
      <c r="H118" s="218">
        <v>8.9260000000000002</v>
      </c>
      <c r="I118" s="219"/>
      <c r="J118" s="220">
        <f>ROUND(I118*H118,2)</f>
        <v>0</v>
      </c>
      <c r="K118" s="216" t="s">
        <v>238</v>
      </c>
      <c r="L118" s="221"/>
      <c r="M118" s="222" t="s">
        <v>1</v>
      </c>
      <c r="N118" s="223" t="s">
        <v>48</v>
      </c>
      <c r="O118" s="60"/>
      <c r="P118" s="183">
        <f>O118*H118</f>
        <v>0</v>
      </c>
      <c r="Q118" s="183">
        <v>1E-3</v>
      </c>
      <c r="R118" s="183">
        <f>Q118*H118</f>
        <v>8.9259999999999999E-3</v>
      </c>
      <c r="S118" s="183">
        <v>0</v>
      </c>
      <c r="T118" s="184">
        <f>S118*H118</f>
        <v>0</v>
      </c>
      <c r="AR118" s="16" t="s">
        <v>166</v>
      </c>
      <c r="AT118" s="16" t="s">
        <v>241</v>
      </c>
      <c r="AU118" s="16" t="s">
        <v>86</v>
      </c>
      <c r="AY118" s="16" t="s">
        <v>121</v>
      </c>
      <c r="BE118" s="185">
        <f>IF(N118="základní",J118,0)</f>
        <v>0</v>
      </c>
      <c r="BF118" s="185">
        <f>IF(N118="snížená",J118,0)</f>
        <v>0</v>
      </c>
      <c r="BG118" s="185">
        <f>IF(N118="zákl. přenesená",J118,0)</f>
        <v>0</v>
      </c>
      <c r="BH118" s="185">
        <f>IF(N118="sníž. přenesená",J118,0)</f>
        <v>0</v>
      </c>
      <c r="BI118" s="185">
        <f>IF(N118="nulová",J118,0)</f>
        <v>0</v>
      </c>
      <c r="BJ118" s="16" t="s">
        <v>84</v>
      </c>
      <c r="BK118" s="185">
        <f>ROUND(I118*H118,2)</f>
        <v>0</v>
      </c>
      <c r="BL118" s="16" t="s">
        <v>146</v>
      </c>
      <c r="BM118" s="16" t="s">
        <v>245</v>
      </c>
    </row>
    <row r="119" spans="2:65" s="11" customFormat="1" ht="11.25">
      <c r="B119" s="192"/>
      <c r="C119" s="193"/>
      <c r="D119" s="186" t="s">
        <v>219</v>
      </c>
      <c r="E119" s="193"/>
      <c r="F119" s="195" t="s">
        <v>246</v>
      </c>
      <c r="G119" s="193"/>
      <c r="H119" s="196">
        <v>8.9260000000000002</v>
      </c>
      <c r="I119" s="197"/>
      <c r="J119" s="193"/>
      <c r="K119" s="193"/>
      <c r="L119" s="198"/>
      <c r="M119" s="199"/>
      <c r="N119" s="200"/>
      <c r="O119" s="200"/>
      <c r="P119" s="200"/>
      <c r="Q119" s="200"/>
      <c r="R119" s="200"/>
      <c r="S119" s="200"/>
      <c r="T119" s="201"/>
      <c r="AT119" s="202" t="s">
        <v>219</v>
      </c>
      <c r="AU119" s="202" t="s">
        <v>86</v>
      </c>
      <c r="AV119" s="11" t="s">
        <v>86</v>
      </c>
      <c r="AW119" s="11" t="s">
        <v>4</v>
      </c>
      <c r="AX119" s="11" t="s">
        <v>84</v>
      </c>
      <c r="AY119" s="202" t="s">
        <v>121</v>
      </c>
    </row>
    <row r="120" spans="2:65" s="1" customFormat="1" ht="16.5" customHeight="1">
      <c r="B120" s="34"/>
      <c r="C120" s="174" t="s">
        <v>172</v>
      </c>
      <c r="D120" s="174" t="s">
        <v>124</v>
      </c>
      <c r="E120" s="175" t="s">
        <v>247</v>
      </c>
      <c r="F120" s="176" t="s">
        <v>248</v>
      </c>
      <c r="G120" s="177" t="s">
        <v>213</v>
      </c>
      <c r="H120" s="178">
        <v>357.05</v>
      </c>
      <c r="I120" s="179"/>
      <c r="J120" s="180">
        <f>ROUND(I120*H120,2)</f>
        <v>0</v>
      </c>
      <c r="K120" s="176" t="s">
        <v>128</v>
      </c>
      <c r="L120" s="38"/>
      <c r="M120" s="181" t="s">
        <v>1</v>
      </c>
      <c r="N120" s="182" t="s">
        <v>48</v>
      </c>
      <c r="O120" s="60"/>
      <c r="P120" s="183">
        <f>O120*H120</f>
        <v>0</v>
      </c>
      <c r="Q120" s="183">
        <v>0</v>
      </c>
      <c r="R120" s="183">
        <f>Q120*H120</f>
        <v>0</v>
      </c>
      <c r="S120" s="183">
        <v>0</v>
      </c>
      <c r="T120" s="184">
        <f>S120*H120</f>
        <v>0</v>
      </c>
      <c r="AR120" s="16" t="s">
        <v>146</v>
      </c>
      <c r="AT120" s="16" t="s">
        <v>124</v>
      </c>
      <c r="AU120" s="16" t="s">
        <v>86</v>
      </c>
      <c r="AY120" s="16" t="s">
        <v>121</v>
      </c>
      <c r="BE120" s="185">
        <f>IF(N120="základní",J120,0)</f>
        <v>0</v>
      </c>
      <c r="BF120" s="185">
        <f>IF(N120="snížená",J120,0)</f>
        <v>0</v>
      </c>
      <c r="BG120" s="185">
        <f>IF(N120="zákl. přenesená",J120,0)</f>
        <v>0</v>
      </c>
      <c r="BH120" s="185">
        <f>IF(N120="sníž. přenesená",J120,0)</f>
        <v>0</v>
      </c>
      <c r="BI120" s="185">
        <f>IF(N120="nulová",J120,0)</f>
        <v>0</v>
      </c>
      <c r="BJ120" s="16" t="s">
        <v>84</v>
      </c>
      <c r="BK120" s="185">
        <f>ROUND(I120*H120,2)</f>
        <v>0</v>
      </c>
      <c r="BL120" s="16" t="s">
        <v>146</v>
      </c>
      <c r="BM120" s="16" t="s">
        <v>249</v>
      </c>
    </row>
    <row r="121" spans="2:65" s="1" customFormat="1" ht="16.5" customHeight="1">
      <c r="B121" s="34"/>
      <c r="C121" s="214" t="s">
        <v>179</v>
      </c>
      <c r="D121" s="214" t="s">
        <v>241</v>
      </c>
      <c r="E121" s="215" t="s">
        <v>250</v>
      </c>
      <c r="F121" s="216" t="s">
        <v>251</v>
      </c>
      <c r="G121" s="217" t="s">
        <v>217</v>
      </c>
      <c r="H121" s="218">
        <v>39.276000000000003</v>
      </c>
      <c r="I121" s="219"/>
      <c r="J121" s="220">
        <f>ROUND(I121*H121,2)</f>
        <v>0</v>
      </c>
      <c r="K121" s="216" t="s">
        <v>252</v>
      </c>
      <c r="L121" s="221"/>
      <c r="M121" s="222" t="s">
        <v>1</v>
      </c>
      <c r="N121" s="223" t="s">
        <v>48</v>
      </c>
      <c r="O121" s="60"/>
      <c r="P121" s="183">
        <f>O121*H121</f>
        <v>0</v>
      </c>
      <c r="Q121" s="183">
        <v>0</v>
      </c>
      <c r="R121" s="183">
        <f>Q121*H121</f>
        <v>0</v>
      </c>
      <c r="S121" s="183">
        <v>0</v>
      </c>
      <c r="T121" s="184">
        <f>S121*H121</f>
        <v>0</v>
      </c>
      <c r="AR121" s="16" t="s">
        <v>166</v>
      </c>
      <c r="AT121" s="16" t="s">
        <v>241</v>
      </c>
      <c r="AU121" s="16" t="s">
        <v>86</v>
      </c>
      <c r="AY121" s="16" t="s">
        <v>121</v>
      </c>
      <c r="BE121" s="185">
        <f>IF(N121="základní",J121,0)</f>
        <v>0</v>
      </c>
      <c r="BF121" s="185">
        <f>IF(N121="snížená",J121,0)</f>
        <v>0</v>
      </c>
      <c r="BG121" s="185">
        <f>IF(N121="zákl. přenesená",J121,0)</f>
        <v>0</v>
      </c>
      <c r="BH121" s="185">
        <f>IF(N121="sníž. přenesená",J121,0)</f>
        <v>0</v>
      </c>
      <c r="BI121" s="185">
        <f>IF(N121="nulová",J121,0)</f>
        <v>0</v>
      </c>
      <c r="BJ121" s="16" t="s">
        <v>84</v>
      </c>
      <c r="BK121" s="185">
        <f>ROUND(I121*H121,2)</f>
        <v>0</v>
      </c>
      <c r="BL121" s="16" t="s">
        <v>146</v>
      </c>
      <c r="BM121" s="16" t="s">
        <v>253</v>
      </c>
    </row>
    <row r="122" spans="2:65" s="11" customFormat="1" ht="11.25">
      <c r="B122" s="192"/>
      <c r="C122" s="193"/>
      <c r="D122" s="186" t="s">
        <v>219</v>
      </c>
      <c r="E122" s="193"/>
      <c r="F122" s="195" t="s">
        <v>254</v>
      </c>
      <c r="G122" s="193"/>
      <c r="H122" s="196">
        <v>39.276000000000003</v>
      </c>
      <c r="I122" s="197"/>
      <c r="J122" s="193"/>
      <c r="K122" s="193"/>
      <c r="L122" s="198"/>
      <c r="M122" s="199"/>
      <c r="N122" s="200"/>
      <c r="O122" s="200"/>
      <c r="P122" s="200"/>
      <c r="Q122" s="200"/>
      <c r="R122" s="200"/>
      <c r="S122" s="200"/>
      <c r="T122" s="201"/>
      <c r="AT122" s="202" t="s">
        <v>219</v>
      </c>
      <c r="AU122" s="202" t="s">
        <v>86</v>
      </c>
      <c r="AV122" s="11" t="s">
        <v>86</v>
      </c>
      <c r="AW122" s="11" t="s">
        <v>4</v>
      </c>
      <c r="AX122" s="11" t="s">
        <v>84</v>
      </c>
      <c r="AY122" s="202" t="s">
        <v>121</v>
      </c>
    </row>
    <row r="123" spans="2:65" s="10" customFormat="1" ht="22.9" customHeight="1">
      <c r="B123" s="158"/>
      <c r="C123" s="159"/>
      <c r="D123" s="160" t="s">
        <v>76</v>
      </c>
      <c r="E123" s="172" t="s">
        <v>139</v>
      </c>
      <c r="F123" s="172" t="s">
        <v>255</v>
      </c>
      <c r="G123" s="159"/>
      <c r="H123" s="159"/>
      <c r="I123" s="162"/>
      <c r="J123" s="173">
        <f>BK123</f>
        <v>0</v>
      </c>
      <c r="K123" s="159"/>
      <c r="L123" s="164"/>
      <c r="M123" s="165"/>
      <c r="N123" s="166"/>
      <c r="O123" s="166"/>
      <c r="P123" s="167">
        <f>SUM(P124:P133)</f>
        <v>0</v>
      </c>
      <c r="Q123" s="166"/>
      <c r="R123" s="167">
        <f>SUM(R124:R133)</f>
        <v>25.249300300000002</v>
      </c>
      <c r="S123" s="166"/>
      <c r="T123" s="168">
        <f>SUM(T124:T133)</f>
        <v>0</v>
      </c>
      <c r="AR123" s="169" t="s">
        <v>84</v>
      </c>
      <c r="AT123" s="170" t="s">
        <v>76</v>
      </c>
      <c r="AU123" s="170" t="s">
        <v>84</v>
      </c>
      <c r="AY123" s="169" t="s">
        <v>121</v>
      </c>
      <c r="BK123" s="171">
        <f>SUM(BK124:BK133)</f>
        <v>0</v>
      </c>
    </row>
    <row r="124" spans="2:65" s="1" customFormat="1" ht="16.5" customHeight="1">
      <c r="B124" s="34"/>
      <c r="C124" s="174" t="s">
        <v>256</v>
      </c>
      <c r="D124" s="174" t="s">
        <v>124</v>
      </c>
      <c r="E124" s="175" t="s">
        <v>257</v>
      </c>
      <c r="F124" s="176" t="s">
        <v>258</v>
      </c>
      <c r="G124" s="177" t="s">
        <v>217</v>
      </c>
      <c r="H124" s="178">
        <v>20.948</v>
      </c>
      <c r="I124" s="179"/>
      <c r="J124" s="180">
        <f>ROUND(I124*H124,2)</f>
        <v>0</v>
      </c>
      <c r="K124" s="176" t="s">
        <v>128</v>
      </c>
      <c r="L124" s="38"/>
      <c r="M124" s="181" t="s">
        <v>1</v>
      </c>
      <c r="N124" s="182" t="s">
        <v>48</v>
      </c>
      <c r="O124" s="60"/>
      <c r="P124" s="183">
        <f>O124*H124</f>
        <v>0</v>
      </c>
      <c r="Q124" s="183">
        <v>0.74970000000000003</v>
      </c>
      <c r="R124" s="183">
        <f>Q124*H124</f>
        <v>15.7047156</v>
      </c>
      <c r="S124" s="183">
        <v>0</v>
      </c>
      <c r="T124" s="184">
        <f>S124*H124</f>
        <v>0</v>
      </c>
      <c r="AR124" s="16" t="s">
        <v>146</v>
      </c>
      <c r="AT124" s="16" t="s">
        <v>124</v>
      </c>
      <c r="AU124" s="16" t="s">
        <v>86</v>
      </c>
      <c r="AY124" s="16" t="s">
        <v>121</v>
      </c>
      <c r="BE124" s="185">
        <f>IF(N124="základní",J124,0)</f>
        <v>0</v>
      </c>
      <c r="BF124" s="185">
        <f>IF(N124="snížená",J124,0)</f>
        <v>0</v>
      </c>
      <c r="BG124" s="185">
        <f>IF(N124="zákl. přenesená",J124,0)</f>
        <v>0</v>
      </c>
      <c r="BH124" s="185">
        <f>IF(N124="sníž. přenesená",J124,0)</f>
        <v>0</v>
      </c>
      <c r="BI124" s="185">
        <f>IF(N124="nulová",J124,0)</f>
        <v>0</v>
      </c>
      <c r="BJ124" s="16" t="s">
        <v>84</v>
      </c>
      <c r="BK124" s="185">
        <f>ROUND(I124*H124,2)</f>
        <v>0</v>
      </c>
      <c r="BL124" s="16" t="s">
        <v>146</v>
      </c>
      <c r="BM124" s="16" t="s">
        <v>259</v>
      </c>
    </row>
    <row r="125" spans="2:65" s="11" customFormat="1" ht="11.25">
      <c r="B125" s="192"/>
      <c r="C125" s="193"/>
      <c r="D125" s="186" t="s">
        <v>219</v>
      </c>
      <c r="E125" s="194" t="s">
        <v>1</v>
      </c>
      <c r="F125" s="195" t="s">
        <v>260</v>
      </c>
      <c r="G125" s="193"/>
      <c r="H125" s="196">
        <v>5.88</v>
      </c>
      <c r="I125" s="197"/>
      <c r="J125" s="193"/>
      <c r="K125" s="193"/>
      <c r="L125" s="198"/>
      <c r="M125" s="199"/>
      <c r="N125" s="200"/>
      <c r="O125" s="200"/>
      <c r="P125" s="200"/>
      <c r="Q125" s="200"/>
      <c r="R125" s="200"/>
      <c r="S125" s="200"/>
      <c r="T125" s="201"/>
      <c r="AT125" s="202" t="s">
        <v>219</v>
      </c>
      <c r="AU125" s="202" t="s">
        <v>86</v>
      </c>
      <c r="AV125" s="11" t="s">
        <v>86</v>
      </c>
      <c r="AW125" s="11" t="s">
        <v>38</v>
      </c>
      <c r="AX125" s="11" t="s">
        <v>77</v>
      </c>
      <c r="AY125" s="202" t="s">
        <v>121</v>
      </c>
    </row>
    <row r="126" spans="2:65" s="11" customFormat="1" ht="11.25">
      <c r="B126" s="192"/>
      <c r="C126" s="193"/>
      <c r="D126" s="186" t="s">
        <v>219</v>
      </c>
      <c r="E126" s="194" t="s">
        <v>1</v>
      </c>
      <c r="F126" s="195" t="s">
        <v>261</v>
      </c>
      <c r="G126" s="193"/>
      <c r="H126" s="196">
        <v>4.6059999999999999</v>
      </c>
      <c r="I126" s="197"/>
      <c r="J126" s="193"/>
      <c r="K126" s="193"/>
      <c r="L126" s="198"/>
      <c r="M126" s="199"/>
      <c r="N126" s="200"/>
      <c r="O126" s="200"/>
      <c r="P126" s="200"/>
      <c r="Q126" s="200"/>
      <c r="R126" s="200"/>
      <c r="S126" s="200"/>
      <c r="T126" s="201"/>
      <c r="AT126" s="202" t="s">
        <v>219</v>
      </c>
      <c r="AU126" s="202" t="s">
        <v>86</v>
      </c>
      <c r="AV126" s="11" t="s">
        <v>86</v>
      </c>
      <c r="AW126" s="11" t="s">
        <v>38</v>
      </c>
      <c r="AX126" s="11" t="s">
        <v>77</v>
      </c>
      <c r="AY126" s="202" t="s">
        <v>121</v>
      </c>
    </row>
    <row r="127" spans="2:65" s="11" customFormat="1" ht="11.25">
      <c r="B127" s="192"/>
      <c r="C127" s="193"/>
      <c r="D127" s="186" t="s">
        <v>219</v>
      </c>
      <c r="E127" s="194" t="s">
        <v>1</v>
      </c>
      <c r="F127" s="195" t="s">
        <v>262</v>
      </c>
      <c r="G127" s="193"/>
      <c r="H127" s="196">
        <v>5.8559999999999999</v>
      </c>
      <c r="I127" s="197"/>
      <c r="J127" s="193"/>
      <c r="K127" s="193"/>
      <c r="L127" s="198"/>
      <c r="M127" s="199"/>
      <c r="N127" s="200"/>
      <c r="O127" s="200"/>
      <c r="P127" s="200"/>
      <c r="Q127" s="200"/>
      <c r="R127" s="200"/>
      <c r="S127" s="200"/>
      <c r="T127" s="201"/>
      <c r="AT127" s="202" t="s">
        <v>219</v>
      </c>
      <c r="AU127" s="202" t="s">
        <v>86</v>
      </c>
      <c r="AV127" s="11" t="s">
        <v>86</v>
      </c>
      <c r="AW127" s="11" t="s">
        <v>38</v>
      </c>
      <c r="AX127" s="11" t="s">
        <v>77</v>
      </c>
      <c r="AY127" s="202" t="s">
        <v>121</v>
      </c>
    </row>
    <row r="128" spans="2:65" s="11" customFormat="1" ht="11.25">
      <c r="B128" s="192"/>
      <c r="C128" s="193"/>
      <c r="D128" s="186" t="s">
        <v>219</v>
      </c>
      <c r="E128" s="194" t="s">
        <v>1</v>
      </c>
      <c r="F128" s="195" t="s">
        <v>261</v>
      </c>
      <c r="G128" s="193"/>
      <c r="H128" s="196">
        <v>4.6059999999999999</v>
      </c>
      <c r="I128" s="197"/>
      <c r="J128" s="193"/>
      <c r="K128" s="193"/>
      <c r="L128" s="198"/>
      <c r="M128" s="199"/>
      <c r="N128" s="200"/>
      <c r="O128" s="200"/>
      <c r="P128" s="200"/>
      <c r="Q128" s="200"/>
      <c r="R128" s="200"/>
      <c r="S128" s="200"/>
      <c r="T128" s="201"/>
      <c r="AT128" s="202" t="s">
        <v>219</v>
      </c>
      <c r="AU128" s="202" t="s">
        <v>86</v>
      </c>
      <c r="AV128" s="11" t="s">
        <v>86</v>
      </c>
      <c r="AW128" s="11" t="s">
        <v>38</v>
      </c>
      <c r="AX128" s="11" t="s">
        <v>77</v>
      </c>
      <c r="AY128" s="202" t="s">
        <v>121</v>
      </c>
    </row>
    <row r="129" spans="2:65" s="12" customFormat="1" ht="11.25">
      <c r="B129" s="203"/>
      <c r="C129" s="204"/>
      <c r="D129" s="186" t="s">
        <v>219</v>
      </c>
      <c r="E129" s="205" t="s">
        <v>1</v>
      </c>
      <c r="F129" s="206" t="s">
        <v>221</v>
      </c>
      <c r="G129" s="204"/>
      <c r="H129" s="207">
        <v>20.948</v>
      </c>
      <c r="I129" s="208"/>
      <c r="J129" s="204"/>
      <c r="K129" s="204"/>
      <c r="L129" s="209"/>
      <c r="M129" s="210"/>
      <c r="N129" s="211"/>
      <c r="O129" s="211"/>
      <c r="P129" s="211"/>
      <c r="Q129" s="211"/>
      <c r="R129" s="211"/>
      <c r="S129" s="211"/>
      <c r="T129" s="212"/>
      <c r="AT129" s="213" t="s">
        <v>219</v>
      </c>
      <c r="AU129" s="213" t="s">
        <v>86</v>
      </c>
      <c r="AV129" s="12" t="s">
        <v>146</v>
      </c>
      <c r="AW129" s="12" t="s">
        <v>38</v>
      </c>
      <c r="AX129" s="12" t="s">
        <v>84</v>
      </c>
      <c r="AY129" s="213" t="s">
        <v>121</v>
      </c>
    </row>
    <row r="130" spans="2:65" s="1" customFormat="1" ht="16.5" customHeight="1">
      <c r="B130" s="34"/>
      <c r="C130" s="174" t="s">
        <v>263</v>
      </c>
      <c r="D130" s="174" t="s">
        <v>124</v>
      </c>
      <c r="E130" s="175" t="s">
        <v>264</v>
      </c>
      <c r="F130" s="176" t="s">
        <v>265</v>
      </c>
      <c r="G130" s="177" t="s">
        <v>213</v>
      </c>
      <c r="H130" s="178">
        <v>332.71</v>
      </c>
      <c r="I130" s="179"/>
      <c r="J130" s="180">
        <f>ROUND(I130*H130,2)</f>
        <v>0</v>
      </c>
      <c r="K130" s="176" t="s">
        <v>128</v>
      </c>
      <c r="L130" s="38"/>
      <c r="M130" s="181" t="s">
        <v>1</v>
      </c>
      <c r="N130" s="182" t="s">
        <v>48</v>
      </c>
      <c r="O130" s="60"/>
      <c r="P130" s="183">
        <f>O130*H130</f>
        <v>0</v>
      </c>
      <c r="Q130" s="183">
        <v>2.8570000000000002E-2</v>
      </c>
      <c r="R130" s="183">
        <f>Q130*H130</f>
        <v>9.5055247000000005</v>
      </c>
      <c r="S130" s="183">
        <v>0</v>
      </c>
      <c r="T130" s="184">
        <f>S130*H130</f>
        <v>0</v>
      </c>
      <c r="AR130" s="16" t="s">
        <v>146</v>
      </c>
      <c r="AT130" s="16" t="s">
        <v>124</v>
      </c>
      <c r="AU130" s="16" t="s">
        <v>86</v>
      </c>
      <c r="AY130" s="16" t="s">
        <v>121</v>
      </c>
      <c r="BE130" s="185">
        <f>IF(N130="základní",J130,0)</f>
        <v>0</v>
      </c>
      <c r="BF130" s="185">
        <f>IF(N130="snížená",J130,0)</f>
        <v>0</v>
      </c>
      <c r="BG130" s="185">
        <f>IF(N130="zákl. přenesená",J130,0)</f>
        <v>0</v>
      </c>
      <c r="BH130" s="185">
        <f>IF(N130="sníž. přenesená",J130,0)</f>
        <v>0</v>
      </c>
      <c r="BI130" s="185">
        <f>IF(N130="nulová",J130,0)</f>
        <v>0</v>
      </c>
      <c r="BJ130" s="16" t="s">
        <v>84</v>
      </c>
      <c r="BK130" s="185">
        <f>ROUND(I130*H130,2)</f>
        <v>0</v>
      </c>
      <c r="BL130" s="16" t="s">
        <v>146</v>
      </c>
      <c r="BM130" s="16" t="s">
        <v>266</v>
      </c>
    </row>
    <row r="131" spans="2:65" s="11" customFormat="1" ht="11.25">
      <c r="B131" s="192"/>
      <c r="C131" s="193"/>
      <c r="D131" s="186" t="s">
        <v>219</v>
      </c>
      <c r="E131" s="194" t="s">
        <v>1</v>
      </c>
      <c r="F131" s="195" t="s">
        <v>267</v>
      </c>
      <c r="G131" s="193"/>
      <c r="H131" s="196">
        <v>332.71</v>
      </c>
      <c r="I131" s="197"/>
      <c r="J131" s="193"/>
      <c r="K131" s="193"/>
      <c r="L131" s="198"/>
      <c r="M131" s="199"/>
      <c r="N131" s="200"/>
      <c r="O131" s="200"/>
      <c r="P131" s="200"/>
      <c r="Q131" s="200"/>
      <c r="R131" s="200"/>
      <c r="S131" s="200"/>
      <c r="T131" s="201"/>
      <c r="AT131" s="202" t="s">
        <v>219</v>
      </c>
      <c r="AU131" s="202" t="s">
        <v>86</v>
      </c>
      <c r="AV131" s="11" t="s">
        <v>86</v>
      </c>
      <c r="AW131" s="11" t="s">
        <v>38</v>
      </c>
      <c r="AX131" s="11" t="s">
        <v>77</v>
      </c>
      <c r="AY131" s="202" t="s">
        <v>121</v>
      </c>
    </row>
    <row r="132" spans="2:65" s="12" customFormat="1" ht="11.25">
      <c r="B132" s="203"/>
      <c r="C132" s="204"/>
      <c r="D132" s="186" t="s">
        <v>219</v>
      </c>
      <c r="E132" s="205" t="s">
        <v>1</v>
      </c>
      <c r="F132" s="206" t="s">
        <v>221</v>
      </c>
      <c r="G132" s="204"/>
      <c r="H132" s="207">
        <v>332.71</v>
      </c>
      <c r="I132" s="208"/>
      <c r="J132" s="204"/>
      <c r="K132" s="204"/>
      <c r="L132" s="209"/>
      <c r="M132" s="210"/>
      <c r="N132" s="211"/>
      <c r="O132" s="211"/>
      <c r="P132" s="211"/>
      <c r="Q132" s="211"/>
      <c r="R132" s="211"/>
      <c r="S132" s="211"/>
      <c r="T132" s="212"/>
      <c r="AT132" s="213" t="s">
        <v>219</v>
      </c>
      <c r="AU132" s="213" t="s">
        <v>86</v>
      </c>
      <c r="AV132" s="12" t="s">
        <v>146</v>
      </c>
      <c r="AW132" s="12" t="s">
        <v>38</v>
      </c>
      <c r="AX132" s="12" t="s">
        <v>84</v>
      </c>
      <c r="AY132" s="213" t="s">
        <v>121</v>
      </c>
    </row>
    <row r="133" spans="2:65" s="1" customFormat="1" ht="16.5" customHeight="1">
      <c r="B133" s="34"/>
      <c r="C133" s="174" t="s">
        <v>268</v>
      </c>
      <c r="D133" s="174" t="s">
        <v>124</v>
      </c>
      <c r="E133" s="175" t="s">
        <v>269</v>
      </c>
      <c r="F133" s="176" t="s">
        <v>270</v>
      </c>
      <c r="G133" s="177" t="s">
        <v>271</v>
      </c>
      <c r="H133" s="178">
        <v>279</v>
      </c>
      <c r="I133" s="179"/>
      <c r="J133" s="180">
        <f>ROUND(I133*H133,2)</f>
        <v>0</v>
      </c>
      <c r="K133" s="176" t="s">
        <v>128</v>
      </c>
      <c r="L133" s="38"/>
      <c r="M133" s="181" t="s">
        <v>1</v>
      </c>
      <c r="N133" s="182" t="s">
        <v>48</v>
      </c>
      <c r="O133" s="60"/>
      <c r="P133" s="183">
        <f>O133*H133</f>
        <v>0</v>
      </c>
      <c r="Q133" s="183">
        <v>1.3999999999999999E-4</v>
      </c>
      <c r="R133" s="183">
        <f>Q133*H133</f>
        <v>3.9059999999999997E-2</v>
      </c>
      <c r="S133" s="183">
        <v>0</v>
      </c>
      <c r="T133" s="184">
        <f>S133*H133</f>
        <v>0</v>
      </c>
      <c r="AR133" s="16" t="s">
        <v>146</v>
      </c>
      <c r="AT133" s="16" t="s">
        <v>124</v>
      </c>
      <c r="AU133" s="16" t="s">
        <v>86</v>
      </c>
      <c r="AY133" s="16" t="s">
        <v>121</v>
      </c>
      <c r="BE133" s="185">
        <f>IF(N133="základní",J133,0)</f>
        <v>0</v>
      </c>
      <c r="BF133" s="185">
        <f>IF(N133="snížená",J133,0)</f>
        <v>0</v>
      </c>
      <c r="BG133" s="185">
        <f>IF(N133="zákl. přenesená",J133,0)</f>
        <v>0</v>
      </c>
      <c r="BH133" s="185">
        <f>IF(N133="sníž. přenesená",J133,0)</f>
        <v>0</v>
      </c>
      <c r="BI133" s="185">
        <f>IF(N133="nulová",J133,0)</f>
        <v>0</v>
      </c>
      <c r="BJ133" s="16" t="s">
        <v>84</v>
      </c>
      <c r="BK133" s="185">
        <f>ROUND(I133*H133,2)</f>
        <v>0</v>
      </c>
      <c r="BL133" s="16" t="s">
        <v>146</v>
      </c>
      <c r="BM133" s="16" t="s">
        <v>272</v>
      </c>
    </row>
    <row r="134" spans="2:65" s="10" customFormat="1" ht="22.9" customHeight="1">
      <c r="B134" s="158"/>
      <c r="C134" s="159"/>
      <c r="D134" s="160" t="s">
        <v>76</v>
      </c>
      <c r="E134" s="172" t="s">
        <v>120</v>
      </c>
      <c r="F134" s="172" t="s">
        <v>273</v>
      </c>
      <c r="G134" s="159"/>
      <c r="H134" s="159"/>
      <c r="I134" s="162"/>
      <c r="J134" s="173">
        <f>BK134</f>
        <v>0</v>
      </c>
      <c r="K134" s="159"/>
      <c r="L134" s="164"/>
      <c r="M134" s="165"/>
      <c r="N134" s="166"/>
      <c r="O134" s="166"/>
      <c r="P134" s="167">
        <f>SUM(P135:P137)</f>
        <v>0</v>
      </c>
      <c r="Q134" s="166"/>
      <c r="R134" s="167">
        <f>SUM(R135:R137)</f>
        <v>36.133459999999999</v>
      </c>
      <c r="S134" s="166"/>
      <c r="T134" s="168">
        <f>SUM(T135:T137)</f>
        <v>0</v>
      </c>
      <c r="AR134" s="169" t="s">
        <v>84</v>
      </c>
      <c r="AT134" s="170" t="s">
        <v>76</v>
      </c>
      <c r="AU134" s="170" t="s">
        <v>84</v>
      </c>
      <c r="AY134" s="169" t="s">
        <v>121</v>
      </c>
      <c r="BK134" s="171">
        <f>SUM(BK135:BK137)</f>
        <v>0</v>
      </c>
    </row>
    <row r="135" spans="2:65" s="1" customFormat="1" ht="16.5" customHeight="1">
      <c r="B135" s="34"/>
      <c r="C135" s="174" t="s">
        <v>274</v>
      </c>
      <c r="D135" s="174" t="s">
        <v>124</v>
      </c>
      <c r="E135" s="175" t="s">
        <v>275</v>
      </c>
      <c r="F135" s="176" t="s">
        <v>276</v>
      </c>
      <c r="G135" s="177" t="s">
        <v>213</v>
      </c>
      <c r="H135" s="178">
        <v>178.52500000000001</v>
      </c>
      <c r="I135" s="179"/>
      <c r="J135" s="180">
        <f>ROUND(I135*H135,2)</f>
        <v>0</v>
      </c>
      <c r="K135" s="176" t="s">
        <v>128</v>
      </c>
      <c r="L135" s="38"/>
      <c r="M135" s="181" t="s">
        <v>1</v>
      </c>
      <c r="N135" s="182" t="s">
        <v>48</v>
      </c>
      <c r="O135" s="60"/>
      <c r="P135" s="183">
        <f>O135*H135</f>
        <v>0</v>
      </c>
      <c r="Q135" s="183">
        <v>0.2024</v>
      </c>
      <c r="R135" s="183">
        <f>Q135*H135</f>
        <v>36.133459999999999</v>
      </c>
      <c r="S135" s="183">
        <v>0</v>
      </c>
      <c r="T135" s="184">
        <f>S135*H135</f>
        <v>0</v>
      </c>
      <c r="AR135" s="16" t="s">
        <v>146</v>
      </c>
      <c r="AT135" s="16" t="s">
        <v>124</v>
      </c>
      <c r="AU135" s="16" t="s">
        <v>86</v>
      </c>
      <c r="AY135" s="16" t="s">
        <v>121</v>
      </c>
      <c r="BE135" s="185">
        <f>IF(N135="základní",J135,0)</f>
        <v>0</v>
      </c>
      <c r="BF135" s="185">
        <f>IF(N135="snížená",J135,0)</f>
        <v>0</v>
      </c>
      <c r="BG135" s="185">
        <f>IF(N135="zákl. přenesená",J135,0)</f>
        <v>0</v>
      </c>
      <c r="BH135" s="185">
        <f>IF(N135="sníž. přenesená",J135,0)</f>
        <v>0</v>
      </c>
      <c r="BI135" s="185">
        <f>IF(N135="nulová",J135,0)</f>
        <v>0</v>
      </c>
      <c r="BJ135" s="16" t="s">
        <v>84</v>
      </c>
      <c r="BK135" s="185">
        <f>ROUND(I135*H135,2)</f>
        <v>0</v>
      </c>
      <c r="BL135" s="16" t="s">
        <v>146</v>
      </c>
      <c r="BM135" s="16" t="s">
        <v>277</v>
      </c>
    </row>
    <row r="136" spans="2:65" s="11" customFormat="1" ht="11.25">
      <c r="B136" s="192"/>
      <c r="C136" s="193"/>
      <c r="D136" s="186" t="s">
        <v>219</v>
      </c>
      <c r="E136" s="194" t="s">
        <v>1</v>
      </c>
      <c r="F136" s="195" t="s">
        <v>278</v>
      </c>
      <c r="G136" s="193"/>
      <c r="H136" s="196">
        <v>178.52500000000001</v>
      </c>
      <c r="I136" s="197"/>
      <c r="J136" s="193"/>
      <c r="K136" s="193"/>
      <c r="L136" s="198"/>
      <c r="M136" s="199"/>
      <c r="N136" s="200"/>
      <c r="O136" s="200"/>
      <c r="P136" s="200"/>
      <c r="Q136" s="200"/>
      <c r="R136" s="200"/>
      <c r="S136" s="200"/>
      <c r="T136" s="201"/>
      <c r="AT136" s="202" t="s">
        <v>219</v>
      </c>
      <c r="AU136" s="202" t="s">
        <v>86</v>
      </c>
      <c r="AV136" s="11" t="s">
        <v>86</v>
      </c>
      <c r="AW136" s="11" t="s">
        <v>38</v>
      </c>
      <c r="AX136" s="11" t="s">
        <v>77</v>
      </c>
      <c r="AY136" s="202" t="s">
        <v>121</v>
      </c>
    </row>
    <row r="137" spans="2:65" s="12" customFormat="1" ht="11.25">
      <c r="B137" s="203"/>
      <c r="C137" s="204"/>
      <c r="D137" s="186" t="s">
        <v>219</v>
      </c>
      <c r="E137" s="205" t="s">
        <v>1</v>
      </c>
      <c r="F137" s="206" t="s">
        <v>221</v>
      </c>
      <c r="G137" s="204"/>
      <c r="H137" s="207">
        <v>178.52500000000001</v>
      </c>
      <c r="I137" s="208"/>
      <c r="J137" s="204"/>
      <c r="K137" s="204"/>
      <c r="L137" s="209"/>
      <c r="M137" s="210"/>
      <c r="N137" s="211"/>
      <c r="O137" s="211"/>
      <c r="P137" s="211"/>
      <c r="Q137" s="211"/>
      <c r="R137" s="211"/>
      <c r="S137" s="211"/>
      <c r="T137" s="212"/>
      <c r="AT137" s="213" t="s">
        <v>219</v>
      </c>
      <c r="AU137" s="213" t="s">
        <v>86</v>
      </c>
      <c r="AV137" s="12" t="s">
        <v>146</v>
      </c>
      <c r="AW137" s="12" t="s">
        <v>38</v>
      </c>
      <c r="AX137" s="12" t="s">
        <v>84</v>
      </c>
      <c r="AY137" s="213" t="s">
        <v>121</v>
      </c>
    </row>
    <row r="138" spans="2:65" s="10" customFormat="1" ht="22.9" customHeight="1">
      <c r="B138" s="158"/>
      <c r="C138" s="159"/>
      <c r="D138" s="160" t="s">
        <v>76</v>
      </c>
      <c r="E138" s="172" t="s">
        <v>157</v>
      </c>
      <c r="F138" s="172" t="s">
        <v>279</v>
      </c>
      <c r="G138" s="159"/>
      <c r="H138" s="159"/>
      <c r="I138" s="162"/>
      <c r="J138" s="173">
        <f>BK138</f>
        <v>0</v>
      </c>
      <c r="K138" s="159"/>
      <c r="L138" s="164"/>
      <c r="M138" s="165"/>
      <c r="N138" s="166"/>
      <c r="O138" s="166"/>
      <c r="P138" s="167">
        <f>SUM(P139:P250)</f>
        <v>0</v>
      </c>
      <c r="Q138" s="166"/>
      <c r="R138" s="167">
        <f>SUM(R139:R250)</f>
        <v>155.9133324</v>
      </c>
      <c r="S138" s="166"/>
      <c r="T138" s="168">
        <f>SUM(T139:T250)</f>
        <v>0</v>
      </c>
      <c r="AR138" s="169" t="s">
        <v>84</v>
      </c>
      <c r="AT138" s="170" t="s">
        <v>76</v>
      </c>
      <c r="AU138" s="170" t="s">
        <v>84</v>
      </c>
      <c r="AY138" s="169" t="s">
        <v>121</v>
      </c>
      <c r="BK138" s="171">
        <f>SUM(BK139:BK250)</f>
        <v>0</v>
      </c>
    </row>
    <row r="139" spans="2:65" s="1" customFormat="1" ht="16.5" customHeight="1">
      <c r="B139" s="34"/>
      <c r="C139" s="174" t="s">
        <v>8</v>
      </c>
      <c r="D139" s="174" t="s">
        <v>124</v>
      </c>
      <c r="E139" s="175" t="s">
        <v>280</v>
      </c>
      <c r="F139" s="176" t="s">
        <v>281</v>
      </c>
      <c r="G139" s="177" t="s">
        <v>213</v>
      </c>
      <c r="H139" s="178">
        <v>118.96</v>
      </c>
      <c r="I139" s="179"/>
      <c r="J139" s="180">
        <f>ROUND(I139*H139,2)</f>
        <v>0</v>
      </c>
      <c r="K139" s="176" t="s">
        <v>128</v>
      </c>
      <c r="L139" s="38"/>
      <c r="M139" s="181" t="s">
        <v>1</v>
      </c>
      <c r="N139" s="182" t="s">
        <v>48</v>
      </c>
      <c r="O139" s="60"/>
      <c r="P139" s="183">
        <f>O139*H139</f>
        <v>0</v>
      </c>
      <c r="Q139" s="183">
        <v>7.3499999999999998E-3</v>
      </c>
      <c r="R139" s="183">
        <f>Q139*H139</f>
        <v>0.87435599999999991</v>
      </c>
      <c r="S139" s="183">
        <v>0</v>
      </c>
      <c r="T139" s="184">
        <f>S139*H139</f>
        <v>0</v>
      </c>
      <c r="AR139" s="16" t="s">
        <v>146</v>
      </c>
      <c r="AT139" s="16" t="s">
        <v>124</v>
      </c>
      <c r="AU139" s="16" t="s">
        <v>86</v>
      </c>
      <c r="AY139" s="16" t="s">
        <v>121</v>
      </c>
      <c r="BE139" s="185">
        <f>IF(N139="základní",J139,0)</f>
        <v>0</v>
      </c>
      <c r="BF139" s="185">
        <f>IF(N139="snížená",J139,0)</f>
        <v>0</v>
      </c>
      <c r="BG139" s="185">
        <f>IF(N139="zákl. přenesená",J139,0)</f>
        <v>0</v>
      </c>
      <c r="BH139" s="185">
        <f>IF(N139="sníž. přenesená",J139,0)</f>
        <v>0</v>
      </c>
      <c r="BI139" s="185">
        <f>IF(N139="nulová",J139,0)</f>
        <v>0</v>
      </c>
      <c r="BJ139" s="16" t="s">
        <v>84</v>
      </c>
      <c r="BK139" s="185">
        <f>ROUND(I139*H139,2)</f>
        <v>0</v>
      </c>
      <c r="BL139" s="16" t="s">
        <v>146</v>
      </c>
      <c r="BM139" s="16" t="s">
        <v>282</v>
      </c>
    </row>
    <row r="140" spans="2:65" s="11" customFormat="1" ht="11.25">
      <c r="B140" s="192"/>
      <c r="C140" s="193"/>
      <c r="D140" s="186" t="s">
        <v>219</v>
      </c>
      <c r="E140" s="194" t="s">
        <v>1</v>
      </c>
      <c r="F140" s="195" t="s">
        <v>283</v>
      </c>
      <c r="G140" s="193"/>
      <c r="H140" s="196">
        <v>118.96</v>
      </c>
      <c r="I140" s="197"/>
      <c r="J140" s="193"/>
      <c r="K140" s="193"/>
      <c r="L140" s="198"/>
      <c r="M140" s="199"/>
      <c r="N140" s="200"/>
      <c r="O140" s="200"/>
      <c r="P140" s="200"/>
      <c r="Q140" s="200"/>
      <c r="R140" s="200"/>
      <c r="S140" s="200"/>
      <c r="T140" s="201"/>
      <c r="AT140" s="202" t="s">
        <v>219</v>
      </c>
      <c r="AU140" s="202" t="s">
        <v>86</v>
      </c>
      <c r="AV140" s="11" t="s">
        <v>86</v>
      </c>
      <c r="AW140" s="11" t="s">
        <v>38</v>
      </c>
      <c r="AX140" s="11" t="s">
        <v>77</v>
      </c>
      <c r="AY140" s="202" t="s">
        <v>121</v>
      </c>
    </row>
    <row r="141" spans="2:65" s="12" customFormat="1" ht="11.25">
      <c r="B141" s="203"/>
      <c r="C141" s="204"/>
      <c r="D141" s="186" t="s">
        <v>219</v>
      </c>
      <c r="E141" s="205" t="s">
        <v>1</v>
      </c>
      <c r="F141" s="206" t="s">
        <v>221</v>
      </c>
      <c r="G141" s="204"/>
      <c r="H141" s="207">
        <v>118.96</v>
      </c>
      <c r="I141" s="208"/>
      <c r="J141" s="204"/>
      <c r="K141" s="204"/>
      <c r="L141" s="209"/>
      <c r="M141" s="210"/>
      <c r="N141" s="211"/>
      <c r="O141" s="211"/>
      <c r="P141" s="211"/>
      <c r="Q141" s="211"/>
      <c r="R141" s="211"/>
      <c r="S141" s="211"/>
      <c r="T141" s="212"/>
      <c r="AT141" s="213" t="s">
        <v>219</v>
      </c>
      <c r="AU141" s="213" t="s">
        <v>86</v>
      </c>
      <c r="AV141" s="12" t="s">
        <v>146</v>
      </c>
      <c r="AW141" s="12" t="s">
        <v>38</v>
      </c>
      <c r="AX141" s="12" t="s">
        <v>84</v>
      </c>
      <c r="AY141" s="213" t="s">
        <v>121</v>
      </c>
    </row>
    <row r="142" spans="2:65" s="1" customFormat="1" ht="16.5" customHeight="1">
      <c r="B142" s="34"/>
      <c r="C142" s="174" t="s">
        <v>284</v>
      </c>
      <c r="D142" s="174" t="s">
        <v>124</v>
      </c>
      <c r="E142" s="175" t="s">
        <v>285</v>
      </c>
      <c r="F142" s="176" t="s">
        <v>286</v>
      </c>
      <c r="G142" s="177" t="s">
        <v>213</v>
      </c>
      <c r="H142" s="178">
        <v>118.96</v>
      </c>
      <c r="I142" s="179"/>
      <c r="J142" s="180">
        <f>ROUND(I142*H142,2)</f>
        <v>0</v>
      </c>
      <c r="K142" s="176" t="s">
        <v>128</v>
      </c>
      <c r="L142" s="38"/>
      <c r="M142" s="181" t="s">
        <v>1</v>
      </c>
      <c r="N142" s="182" t="s">
        <v>48</v>
      </c>
      <c r="O142" s="60"/>
      <c r="P142" s="183">
        <f>O142*H142</f>
        <v>0</v>
      </c>
      <c r="Q142" s="183">
        <v>2.5999999999999998E-4</v>
      </c>
      <c r="R142" s="183">
        <f>Q142*H142</f>
        <v>3.0929599999999995E-2</v>
      </c>
      <c r="S142" s="183">
        <v>0</v>
      </c>
      <c r="T142" s="184">
        <f>S142*H142</f>
        <v>0</v>
      </c>
      <c r="AR142" s="16" t="s">
        <v>146</v>
      </c>
      <c r="AT142" s="16" t="s">
        <v>124</v>
      </c>
      <c r="AU142" s="16" t="s">
        <v>86</v>
      </c>
      <c r="AY142" s="16" t="s">
        <v>121</v>
      </c>
      <c r="BE142" s="185">
        <f>IF(N142="základní",J142,0)</f>
        <v>0</v>
      </c>
      <c r="BF142" s="185">
        <f>IF(N142="snížená",J142,0)</f>
        <v>0</v>
      </c>
      <c r="BG142" s="185">
        <f>IF(N142="zákl. přenesená",J142,0)</f>
        <v>0</v>
      </c>
      <c r="BH142" s="185">
        <f>IF(N142="sníž. přenesená",J142,0)</f>
        <v>0</v>
      </c>
      <c r="BI142" s="185">
        <f>IF(N142="nulová",J142,0)</f>
        <v>0</v>
      </c>
      <c r="BJ142" s="16" t="s">
        <v>84</v>
      </c>
      <c r="BK142" s="185">
        <f>ROUND(I142*H142,2)</f>
        <v>0</v>
      </c>
      <c r="BL142" s="16" t="s">
        <v>146</v>
      </c>
      <c r="BM142" s="16" t="s">
        <v>287</v>
      </c>
    </row>
    <row r="143" spans="2:65" s="11" customFormat="1" ht="11.25">
      <c r="B143" s="192"/>
      <c r="C143" s="193"/>
      <c r="D143" s="186" t="s">
        <v>219</v>
      </c>
      <c r="E143" s="194" t="s">
        <v>1</v>
      </c>
      <c r="F143" s="195" t="s">
        <v>283</v>
      </c>
      <c r="G143" s="193"/>
      <c r="H143" s="196">
        <v>118.96</v>
      </c>
      <c r="I143" s="197"/>
      <c r="J143" s="193"/>
      <c r="K143" s="193"/>
      <c r="L143" s="198"/>
      <c r="M143" s="199"/>
      <c r="N143" s="200"/>
      <c r="O143" s="200"/>
      <c r="P143" s="200"/>
      <c r="Q143" s="200"/>
      <c r="R143" s="200"/>
      <c r="S143" s="200"/>
      <c r="T143" s="201"/>
      <c r="AT143" s="202" t="s">
        <v>219</v>
      </c>
      <c r="AU143" s="202" t="s">
        <v>86</v>
      </c>
      <c r="AV143" s="11" t="s">
        <v>86</v>
      </c>
      <c r="AW143" s="11" t="s">
        <v>38</v>
      </c>
      <c r="AX143" s="11" t="s">
        <v>77</v>
      </c>
      <c r="AY143" s="202" t="s">
        <v>121</v>
      </c>
    </row>
    <row r="144" spans="2:65" s="12" customFormat="1" ht="11.25">
      <c r="B144" s="203"/>
      <c r="C144" s="204"/>
      <c r="D144" s="186" t="s">
        <v>219</v>
      </c>
      <c r="E144" s="205" t="s">
        <v>1</v>
      </c>
      <c r="F144" s="206" t="s">
        <v>221</v>
      </c>
      <c r="G144" s="204"/>
      <c r="H144" s="207">
        <v>118.96</v>
      </c>
      <c r="I144" s="208"/>
      <c r="J144" s="204"/>
      <c r="K144" s="204"/>
      <c r="L144" s="209"/>
      <c r="M144" s="210"/>
      <c r="N144" s="211"/>
      <c r="O144" s="211"/>
      <c r="P144" s="211"/>
      <c r="Q144" s="211"/>
      <c r="R144" s="211"/>
      <c r="S144" s="211"/>
      <c r="T144" s="212"/>
      <c r="AT144" s="213" t="s">
        <v>219</v>
      </c>
      <c r="AU144" s="213" t="s">
        <v>86</v>
      </c>
      <c r="AV144" s="12" t="s">
        <v>146</v>
      </c>
      <c r="AW144" s="12" t="s">
        <v>38</v>
      </c>
      <c r="AX144" s="12" t="s">
        <v>84</v>
      </c>
      <c r="AY144" s="213" t="s">
        <v>121</v>
      </c>
    </row>
    <row r="145" spans="2:65" s="1" customFormat="1" ht="16.5" customHeight="1">
      <c r="B145" s="34"/>
      <c r="C145" s="174" t="s">
        <v>288</v>
      </c>
      <c r="D145" s="174" t="s">
        <v>124</v>
      </c>
      <c r="E145" s="175" t="s">
        <v>289</v>
      </c>
      <c r="F145" s="176" t="s">
        <v>290</v>
      </c>
      <c r="G145" s="177" t="s">
        <v>213</v>
      </c>
      <c r="H145" s="178">
        <v>118.96</v>
      </c>
      <c r="I145" s="179"/>
      <c r="J145" s="180">
        <f>ROUND(I145*H145,2)</f>
        <v>0</v>
      </c>
      <c r="K145" s="176" t="s">
        <v>128</v>
      </c>
      <c r="L145" s="38"/>
      <c r="M145" s="181" t="s">
        <v>1</v>
      </c>
      <c r="N145" s="182" t="s">
        <v>48</v>
      </c>
      <c r="O145" s="60"/>
      <c r="P145" s="183">
        <f>O145*H145</f>
        <v>0</v>
      </c>
      <c r="Q145" s="183">
        <v>4.8900000000000002E-3</v>
      </c>
      <c r="R145" s="183">
        <f>Q145*H145</f>
        <v>0.58171439999999996</v>
      </c>
      <c r="S145" s="183">
        <v>0</v>
      </c>
      <c r="T145" s="184">
        <f>S145*H145</f>
        <v>0</v>
      </c>
      <c r="AR145" s="16" t="s">
        <v>146</v>
      </c>
      <c r="AT145" s="16" t="s">
        <v>124</v>
      </c>
      <c r="AU145" s="16" t="s">
        <v>86</v>
      </c>
      <c r="AY145" s="16" t="s">
        <v>121</v>
      </c>
      <c r="BE145" s="185">
        <f>IF(N145="základní",J145,0)</f>
        <v>0</v>
      </c>
      <c r="BF145" s="185">
        <f>IF(N145="snížená",J145,0)</f>
        <v>0</v>
      </c>
      <c r="BG145" s="185">
        <f>IF(N145="zákl. přenesená",J145,0)</f>
        <v>0</v>
      </c>
      <c r="BH145" s="185">
        <f>IF(N145="sníž. přenesená",J145,0)</f>
        <v>0</v>
      </c>
      <c r="BI145" s="185">
        <f>IF(N145="nulová",J145,0)</f>
        <v>0</v>
      </c>
      <c r="BJ145" s="16" t="s">
        <v>84</v>
      </c>
      <c r="BK145" s="185">
        <f>ROUND(I145*H145,2)</f>
        <v>0</v>
      </c>
      <c r="BL145" s="16" t="s">
        <v>146</v>
      </c>
      <c r="BM145" s="16" t="s">
        <v>291</v>
      </c>
    </row>
    <row r="146" spans="2:65" s="1" customFormat="1" ht="16.5" customHeight="1">
      <c r="B146" s="34"/>
      <c r="C146" s="174" t="s">
        <v>292</v>
      </c>
      <c r="D146" s="174" t="s">
        <v>124</v>
      </c>
      <c r="E146" s="175" t="s">
        <v>293</v>
      </c>
      <c r="F146" s="176" t="s">
        <v>294</v>
      </c>
      <c r="G146" s="177" t="s">
        <v>213</v>
      </c>
      <c r="H146" s="178">
        <v>118.96</v>
      </c>
      <c r="I146" s="179"/>
      <c r="J146" s="180">
        <f>ROUND(I146*H146,2)</f>
        <v>0</v>
      </c>
      <c r="K146" s="176" t="s">
        <v>128</v>
      </c>
      <c r="L146" s="38"/>
      <c r="M146" s="181" t="s">
        <v>1</v>
      </c>
      <c r="N146" s="182" t="s">
        <v>48</v>
      </c>
      <c r="O146" s="60"/>
      <c r="P146" s="183">
        <f>O146*H146</f>
        <v>0</v>
      </c>
      <c r="Q146" s="183">
        <v>3.0000000000000001E-3</v>
      </c>
      <c r="R146" s="183">
        <f>Q146*H146</f>
        <v>0.35687999999999998</v>
      </c>
      <c r="S146" s="183">
        <v>0</v>
      </c>
      <c r="T146" s="184">
        <f>S146*H146</f>
        <v>0</v>
      </c>
      <c r="AR146" s="16" t="s">
        <v>146</v>
      </c>
      <c r="AT146" s="16" t="s">
        <v>124</v>
      </c>
      <c r="AU146" s="16" t="s">
        <v>86</v>
      </c>
      <c r="AY146" s="16" t="s">
        <v>121</v>
      </c>
      <c r="BE146" s="185">
        <f>IF(N146="základní",J146,0)</f>
        <v>0</v>
      </c>
      <c r="BF146" s="185">
        <f>IF(N146="snížená",J146,0)</f>
        <v>0</v>
      </c>
      <c r="BG146" s="185">
        <f>IF(N146="zákl. přenesená",J146,0)</f>
        <v>0</v>
      </c>
      <c r="BH146" s="185">
        <f>IF(N146="sníž. přenesená",J146,0)</f>
        <v>0</v>
      </c>
      <c r="BI146" s="185">
        <f>IF(N146="nulová",J146,0)</f>
        <v>0</v>
      </c>
      <c r="BJ146" s="16" t="s">
        <v>84</v>
      </c>
      <c r="BK146" s="185">
        <f>ROUND(I146*H146,2)</f>
        <v>0</v>
      </c>
      <c r="BL146" s="16" t="s">
        <v>146</v>
      </c>
      <c r="BM146" s="16" t="s">
        <v>295</v>
      </c>
    </row>
    <row r="147" spans="2:65" s="1" customFormat="1" ht="16.5" customHeight="1">
      <c r="B147" s="34"/>
      <c r="C147" s="174" t="s">
        <v>296</v>
      </c>
      <c r="D147" s="174" t="s">
        <v>124</v>
      </c>
      <c r="E147" s="175" t="s">
        <v>297</v>
      </c>
      <c r="F147" s="176" t="s">
        <v>298</v>
      </c>
      <c r="G147" s="177" t="s">
        <v>213</v>
      </c>
      <c r="H147" s="178">
        <v>118.96</v>
      </c>
      <c r="I147" s="179"/>
      <c r="J147" s="180">
        <f>ROUND(I147*H147,2)</f>
        <v>0</v>
      </c>
      <c r="K147" s="176" t="s">
        <v>128</v>
      </c>
      <c r="L147" s="38"/>
      <c r="M147" s="181" t="s">
        <v>1</v>
      </c>
      <c r="N147" s="182" t="s">
        <v>48</v>
      </c>
      <c r="O147" s="60"/>
      <c r="P147" s="183">
        <f>O147*H147</f>
        <v>0</v>
      </c>
      <c r="Q147" s="183">
        <v>1.575E-2</v>
      </c>
      <c r="R147" s="183">
        <f>Q147*H147</f>
        <v>1.8736199999999998</v>
      </c>
      <c r="S147" s="183">
        <v>0</v>
      </c>
      <c r="T147" s="184">
        <f>S147*H147</f>
        <v>0</v>
      </c>
      <c r="AR147" s="16" t="s">
        <v>146</v>
      </c>
      <c r="AT147" s="16" t="s">
        <v>124</v>
      </c>
      <c r="AU147" s="16" t="s">
        <v>86</v>
      </c>
      <c r="AY147" s="16" t="s">
        <v>121</v>
      </c>
      <c r="BE147" s="185">
        <f>IF(N147="základní",J147,0)</f>
        <v>0</v>
      </c>
      <c r="BF147" s="185">
        <f>IF(N147="snížená",J147,0)</f>
        <v>0</v>
      </c>
      <c r="BG147" s="185">
        <f>IF(N147="zákl. přenesená",J147,0)</f>
        <v>0</v>
      </c>
      <c r="BH147" s="185">
        <f>IF(N147="sníž. přenesená",J147,0)</f>
        <v>0</v>
      </c>
      <c r="BI147" s="185">
        <f>IF(N147="nulová",J147,0)</f>
        <v>0</v>
      </c>
      <c r="BJ147" s="16" t="s">
        <v>84</v>
      </c>
      <c r="BK147" s="185">
        <f>ROUND(I147*H147,2)</f>
        <v>0</v>
      </c>
      <c r="BL147" s="16" t="s">
        <v>146</v>
      </c>
      <c r="BM147" s="16" t="s">
        <v>299</v>
      </c>
    </row>
    <row r="148" spans="2:65" s="11" customFormat="1" ht="11.25">
      <c r="B148" s="192"/>
      <c r="C148" s="193"/>
      <c r="D148" s="186" t="s">
        <v>219</v>
      </c>
      <c r="E148" s="194" t="s">
        <v>1</v>
      </c>
      <c r="F148" s="195" t="s">
        <v>283</v>
      </c>
      <c r="G148" s="193"/>
      <c r="H148" s="196">
        <v>118.96</v>
      </c>
      <c r="I148" s="197"/>
      <c r="J148" s="193"/>
      <c r="K148" s="193"/>
      <c r="L148" s="198"/>
      <c r="M148" s="199"/>
      <c r="N148" s="200"/>
      <c r="O148" s="200"/>
      <c r="P148" s="200"/>
      <c r="Q148" s="200"/>
      <c r="R148" s="200"/>
      <c r="S148" s="200"/>
      <c r="T148" s="201"/>
      <c r="AT148" s="202" t="s">
        <v>219</v>
      </c>
      <c r="AU148" s="202" t="s">
        <v>86</v>
      </c>
      <c r="AV148" s="11" t="s">
        <v>86</v>
      </c>
      <c r="AW148" s="11" t="s">
        <v>38</v>
      </c>
      <c r="AX148" s="11" t="s">
        <v>77</v>
      </c>
      <c r="AY148" s="202" t="s">
        <v>121</v>
      </c>
    </row>
    <row r="149" spans="2:65" s="12" customFormat="1" ht="11.25">
      <c r="B149" s="203"/>
      <c r="C149" s="204"/>
      <c r="D149" s="186" t="s">
        <v>219</v>
      </c>
      <c r="E149" s="205" t="s">
        <v>1</v>
      </c>
      <c r="F149" s="206" t="s">
        <v>221</v>
      </c>
      <c r="G149" s="204"/>
      <c r="H149" s="207">
        <v>118.96</v>
      </c>
      <c r="I149" s="208"/>
      <c r="J149" s="204"/>
      <c r="K149" s="204"/>
      <c r="L149" s="209"/>
      <c r="M149" s="210"/>
      <c r="N149" s="211"/>
      <c r="O149" s="211"/>
      <c r="P149" s="211"/>
      <c r="Q149" s="211"/>
      <c r="R149" s="211"/>
      <c r="S149" s="211"/>
      <c r="T149" s="212"/>
      <c r="AT149" s="213" t="s">
        <v>219</v>
      </c>
      <c r="AU149" s="213" t="s">
        <v>86</v>
      </c>
      <c r="AV149" s="12" t="s">
        <v>146</v>
      </c>
      <c r="AW149" s="12" t="s">
        <v>38</v>
      </c>
      <c r="AX149" s="12" t="s">
        <v>84</v>
      </c>
      <c r="AY149" s="213" t="s">
        <v>121</v>
      </c>
    </row>
    <row r="150" spans="2:65" s="1" customFormat="1" ht="16.5" customHeight="1">
      <c r="B150" s="34"/>
      <c r="C150" s="174" t="s">
        <v>300</v>
      </c>
      <c r="D150" s="174" t="s">
        <v>124</v>
      </c>
      <c r="E150" s="175" t="s">
        <v>301</v>
      </c>
      <c r="F150" s="176" t="s">
        <v>302</v>
      </c>
      <c r="G150" s="177" t="s">
        <v>213</v>
      </c>
      <c r="H150" s="178">
        <v>237.92</v>
      </c>
      <c r="I150" s="179"/>
      <c r="J150" s="180">
        <f>ROUND(I150*H150,2)</f>
        <v>0</v>
      </c>
      <c r="K150" s="176" t="s">
        <v>128</v>
      </c>
      <c r="L150" s="38"/>
      <c r="M150" s="181" t="s">
        <v>1</v>
      </c>
      <c r="N150" s="182" t="s">
        <v>48</v>
      </c>
      <c r="O150" s="60"/>
      <c r="P150" s="183">
        <f>O150*H150</f>
        <v>0</v>
      </c>
      <c r="Q150" s="183">
        <v>7.9000000000000008E-3</v>
      </c>
      <c r="R150" s="183">
        <f>Q150*H150</f>
        <v>1.8795680000000001</v>
      </c>
      <c r="S150" s="183">
        <v>0</v>
      </c>
      <c r="T150" s="184">
        <f>S150*H150</f>
        <v>0</v>
      </c>
      <c r="AR150" s="16" t="s">
        <v>146</v>
      </c>
      <c r="AT150" s="16" t="s">
        <v>124</v>
      </c>
      <c r="AU150" s="16" t="s">
        <v>86</v>
      </c>
      <c r="AY150" s="16" t="s">
        <v>121</v>
      </c>
      <c r="BE150" s="185">
        <f>IF(N150="základní",J150,0)</f>
        <v>0</v>
      </c>
      <c r="BF150" s="185">
        <f>IF(N150="snížená",J150,0)</f>
        <v>0</v>
      </c>
      <c r="BG150" s="185">
        <f>IF(N150="zákl. přenesená",J150,0)</f>
        <v>0</v>
      </c>
      <c r="BH150" s="185">
        <f>IF(N150="sníž. přenesená",J150,0)</f>
        <v>0</v>
      </c>
      <c r="BI150" s="185">
        <f>IF(N150="nulová",J150,0)</f>
        <v>0</v>
      </c>
      <c r="BJ150" s="16" t="s">
        <v>84</v>
      </c>
      <c r="BK150" s="185">
        <f>ROUND(I150*H150,2)</f>
        <v>0</v>
      </c>
      <c r="BL150" s="16" t="s">
        <v>146</v>
      </c>
      <c r="BM150" s="16" t="s">
        <v>303</v>
      </c>
    </row>
    <row r="151" spans="2:65" s="11" customFormat="1" ht="11.25">
      <c r="B151" s="192"/>
      <c r="C151" s="193"/>
      <c r="D151" s="186" t="s">
        <v>219</v>
      </c>
      <c r="E151" s="193"/>
      <c r="F151" s="195" t="s">
        <v>304</v>
      </c>
      <c r="G151" s="193"/>
      <c r="H151" s="196">
        <v>237.92</v>
      </c>
      <c r="I151" s="197"/>
      <c r="J151" s="193"/>
      <c r="K151" s="193"/>
      <c r="L151" s="198"/>
      <c r="M151" s="199"/>
      <c r="N151" s="200"/>
      <c r="O151" s="200"/>
      <c r="P151" s="200"/>
      <c r="Q151" s="200"/>
      <c r="R151" s="200"/>
      <c r="S151" s="200"/>
      <c r="T151" s="201"/>
      <c r="AT151" s="202" t="s">
        <v>219</v>
      </c>
      <c r="AU151" s="202" t="s">
        <v>86</v>
      </c>
      <c r="AV151" s="11" t="s">
        <v>86</v>
      </c>
      <c r="AW151" s="11" t="s">
        <v>4</v>
      </c>
      <c r="AX151" s="11" t="s">
        <v>84</v>
      </c>
      <c r="AY151" s="202" t="s">
        <v>121</v>
      </c>
    </row>
    <row r="152" spans="2:65" s="1" customFormat="1" ht="16.5" customHeight="1">
      <c r="B152" s="34"/>
      <c r="C152" s="174" t="s">
        <v>7</v>
      </c>
      <c r="D152" s="174" t="s">
        <v>124</v>
      </c>
      <c r="E152" s="175" t="s">
        <v>305</v>
      </c>
      <c r="F152" s="176" t="s">
        <v>306</v>
      </c>
      <c r="G152" s="177" t="s">
        <v>213</v>
      </c>
      <c r="H152" s="178">
        <v>104.74</v>
      </c>
      <c r="I152" s="179"/>
      <c r="J152" s="180">
        <f>ROUND(I152*H152,2)</f>
        <v>0</v>
      </c>
      <c r="K152" s="176" t="s">
        <v>128</v>
      </c>
      <c r="L152" s="38"/>
      <c r="M152" s="181" t="s">
        <v>1</v>
      </c>
      <c r="N152" s="182" t="s">
        <v>48</v>
      </c>
      <c r="O152" s="60"/>
      <c r="P152" s="183">
        <f>O152*H152</f>
        <v>0</v>
      </c>
      <c r="Q152" s="183">
        <v>7.3499999999999998E-3</v>
      </c>
      <c r="R152" s="183">
        <f>Q152*H152</f>
        <v>0.76983899999999994</v>
      </c>
      <c r="S152" s="183">
        <v>0</v>
      </c>
      <c r="T152" s="184">
        <f>S152*H152</f>
        <v>0</v>
      </c>
      <c r="AR152" s="16" t="s">
        <v>146</v>
      </c>
      <c r="AT152" s="16" t="s">
        <v>124</v>
      </c>
      <c r="AU152" s="16" t="s">
        <v>86</v>
      </c>
      <c r="AY152" s="16" t="s">
        <v>121</v>
      </c>
      <c r="BE152" s="185">
        <f>IF(N152="základní",J152,0)</f>
        <v>0</v>
      </c>
      <c r="BF152" s="185">
        <f>IF(N152="snížená",J152,0)</f>
        <v>0</v>
      </c>
      <c r="BG152" s="185">
        <f>IF(N152="zákl. přenesená",J152,0)</f>
        <v>0</v>
      </c>
      <c r="BH152" s="185">
        <f>IF(N152="sníž. přenesená",J152,0)</f>
        <v>0</v>
      </c>
      <c r="BI152" s="185">
        <f>IF(N152="nulová",J152,0)</f>
        <v>0</v>
      </c>
      <c r="BJ152" s="16" t="s">
        <v>84</v>
      </c>
      <c r="BK152" s="185">
        <f>ROUND(I152*H152,2)</f>
        <v>0</v>
      </c>
      <c r="BL152" s="16" t="s">
        <v>146</v>
      </c>
      <c r="BM152" s="16" t="s">
        <v>307</v>
      </c>
    </row>
    <row r="153" spans="2:65" s="11" customFormat="1" ht="11.25">
      <c r="B153" s="192"/>
      <c r="C153" s="193"/>
      <c r="D153" s="186" t="s">
        <v>219</v>
      </c>
      <c r="E153" s="194" t="s">
        <v>1</v>
      </c>
      <c r="F153" s="195" t="s">
        <v>308</v>
      </c>
      <c r="G153" s="193"/>
      <c r="H153" s="196">
        <v>104.74</v>
      </c>
      <c r="I153" s="197"/>
      <c r="J153" s="193"/>
      <c r="K153" s="193"/>
      <c r="L153" s="198"/>
      <c r="M153" s="199"/>
      <c r="N153" s="200"/>
      <c r="O153" s="200"/>
      <c r="P153" s="200"/>
      <c r="Q153" s="200"/>
      <c r="R153" s="200"/>
      <c r="S153" s="200"/>
      <c r="T153" s="201"/>
      <c r="AT153" s="202" t="s">
        <v>219</v>
      </c>
      <c r="AU153" s="202" t="s">
        <v>86</v>
      </c>
      <c r="AV153" s="11" t="s">
        <v>86</v>
      </c>
      <c r="AW153" s="11" t="s">
        <v>38</v>
      </c>
      <c r="AX153" s="11" t="s">
        <v>77</v>
      </c>
      <c r="AY153" s="202" t="s">
        <v>121</v>
      </c>
    </row>
    <row r="154" spans="2:65" s="12" customFormat="1" ht="11.25">
      <c r="B154" s="203"/>
      <c r="C154" s="204"/>
      <c r="D154" s="186" t="s">
        <v>219</v>
      </c>
      <c r="E154" s="205" t="s">
        <v>1</v>
      </c>
      <c r="F154" s="206" t="s">
        <v>221</v>
      </c>
      <c r="G154" s="204"/>
      <c r="H154" s="207">
        <v>104.74</v>
      </c>
      <c r="I154" s="208"/>
      <c r="J154" s="204"/>
      <c r="K154" s="204"/>
      <c r="L154" s="209"/>
      <c r="M154" s="210"/>
      <c r="N154" s="211"/>
      <c r="O154" s="211"/>
      <c r="P154" s="211"/>
      <c r="Q154" s="211"/>
      <c r="R154" s="211"/>
      <c r="S154" s="211"/>
      <c r="T154" s="212"/>
      <c r="AT154" s="213" t="s">
        <v>219</v>
      </c>
      <c r="AU154" s="213" t="s">
        <v>86</v>
      </c>
      <c r="AV154" s="12" t="s">
        <v>146</v>
      </c>
      <c r="AW154" s="12" t="s">
        <v>38</v>
      </c>
      <c r="AX154" s="12" t="s">
        <v>84</v>
      </c>
      <c r="AY154" s="213" t="s">
        <v>121</v>
      </c>
    </row>
    <row r="155" spans="2:65" s="1" customFormat="1" ht="16.5" customHeight="1">
      <c r="B155" s="34"/>
      <c r="C155" s="174" t="s">
        <v>309</v>
      </c>
      <c r="D155" s="174" t="s">
        <v>124</v>
      </c>
      <c r="E155" s="175" t="s">
        <v>310</v>
      </c>
      <c r="F155" s="176" t="s">
        <v>311</v>
      </c>
      <c r="G155" s="177" t="s">
        <v>213</v>
      </c>
      <c r="H155" s="178">
        <v>314.22000000000003</v>
      </c>
      <c r="I155" s="179"/>
      <c r="J155" s="180">
        <f>ROUND(I155*H155,2)</f>
        <v>0</v>
      </c>
      <c r="K155" s="176" t="s">
        <v>128</v>
      </c>
      <c r="L155" s="38"/>
      <c r="M155" s="181" t="s">
        <v>1</v>
      </c>
      <c r="N155" s="182" t="s">
        <v>48</v>
      </c>
      <c r="O155" s="60"/>
      <c r="P155" s="183">
        <f>O155*H155</f>
        <v>0</v>
      </c>
      <c r="Q155" s="183">
        <v>2.5999999999999998E-4</v>
      </c>
      <c r="R155" s="183">
        <f>Q155*H155</f>
        <v>8.1697199999999998E-2</v>
      </c>
      <c r="S155" s="183">
        <v>0</v>
      </c>
      <c r="T155" s="184">
        <f>S155*H155</f>
        <v>0</v>
      </c>
      <c r="AR155" s="16" t="s">
        <v>146</v>
      </c>
      <c r="AT155" s="16" t="s">
        <v>124</v>
      </c>
      <c r="AU155" s="16" t="s">
        <v>86</v>
      </c>
      <c r="AY155" s="16" t="s">
        <v>121</v>
      </c>
      <c r="BE155" s="185">
        <f>IF(N155="základní",J155,0)</f>
        <v>0</v>
      </c>
      <c r="BF155" s="185">
        <f>IF(N155="snížená",J155,0)</f>
        <v>0</v>
      </c>
      <c r="BG155" s="185">
        <f>IF(N155="zákl. přenesená",J155,0)</f>
        <v>0</v>
      </c>
      <c r="BH155" s="185">
        <f>IF(N155="sníž. přenesená",J155,0)</f>
        <v>0</v>
      </c>
      <c r="BI155" s="185">
        <f>IF(N155="nulová",J155,0)</f>
        <v>0</v>
      </c>
      <c r="BJ155" s="16" t="s">
        <v>84</v>
      </c>
      <c r="BK155" s="185">
        <f>ROUND(I155*H155,2)</f>
        <v>0</v>
      </c>
      <c r="BL155" s="16" t="s">
        <v>146</v>
      </c>
      <c r="BM155" s="16" t="s">
        <v>312</v>
      </c>
    </row>
    <row r="156" spans="2:65" s="11" customFormat="1" ht="11.25">
      <c r="B156" s="192"/>
      <c r="C156" s="193"/>
      <c r="D156" s="186" t="s">
        <v>219</v>
      </c>
      <c r="E156" s="194" t="s">
        <v>1</v>
      </c>
      <c r="F156" s="195" t="s">
        <v>313</v>
      </c>
      <c r="G156" s="193"/>
      <c r="H156" s="196">
        <v>314.22000000000003</v>
      </c>
      <c r="I156" s="197"/>
      <c r="J156" s="193"/>
      <c r="K156" s="193"/>
      <c r="L156" s="198"/>
      <c r="M156" s="199"/>
      <c r="N156" s="200"/>
      <c r="O156" s="200"/>
      <c r="P156" s="200"/>
      <c r="Q156" s="200"/>
      <c r="R156" s="200"/>
      <c r="S156" s="200"/>
      <c r="T156" s="201"/>
      <c r="AT156" s="202" t="s">
        <v>219</v>
      </c>
      <c r="AU156" s="202" t="s">
        <v>86</v>
      </c>
      <c r="AV156" s="11" t="s">
        <v>86</v>
      </c>
      <c r="AW156" s="11" t="s">
        <v>38</v>
      </c>
      <c r="AX156" s="11" t="s">
        <v>77</v>
      </c>
      <c r="AY156" s="202" t="s">
        <v>121</v>
      </c>
    </row>
    <row r="157" spans="2:65" s="12" customFormat="1" ht="11.25">
      <c r="B157" s="203"/>
      <c r="C157" s="204"/>
      <c r="D157" s="186" t="s">
        <v>219</v>
      </c>
      <c r="E157" s="205" t="s">
        <v>1</v>
      </c>
      <c r="F157" s="206" t="s">
        <v>221</v>
      </c>
      <c r="G157" s="204"/>
      <c r="H157" s="207">
        <v>314.22000000000003</v>
      </c>
      <c r="I157" s="208"/>
      <c r="J157" s="204"/>
      <c r="K157" s="204"/>
      <c r="L157" s="209"/>
      <c r="M157" s="210"/>
      <c r="N157" s="211"/>
      <c r="O157" s="211"/>
      <c r="P157" s="211"/>
      <c r="Q157" s="211"/>
      <c r="R157" s="211"/>
      <c r="S157" s="211"/>
      <c r="T157" s="212"/>
      <c r="AT157" s="213" t="s">
        <v>219</v>
      </c>
      <c r="AU157" s="213" t="s">
        <v>86</v>
      </c>
      <c r="AV157" s="12" t="s">
        <v>146</v>
      </c>
      <c r="AW157" s="12" t="s">
        <v>38</v>
      </c>
      <c r="AX157" s="12" t="s">
        <v>84</v>
      </c>
      <c r="AY157" s="213" t="s">
        <v>121</v>
      </c>
    </row>
    <row r="158" spans="2:65" s="1" customFormat="1" ht="16.5" customHeight="1">
      <c r="B158" s="34"/>
      <c r="C158" s="174" t="s">
        <v>314</v>
      </c>
      <c r="D158" s="174" t="s">
        <v>124</v>
      </c>
      <c r="E158" s="175" t="s">
        <v>315</v>
      </c>
      <c r="F158" s="176" t="s">
        <v>316</v>
      </c>
      <c r="G158" s="177" t="s">
        <v>213</v>
      </c>
      <c r="H158" s="178">
        <v>104.74</v>
      </c>
      <c r="I158" s="179"/>
      <c r="J158" s="180">
        <f>ROUND(I158*H158,2)</f>
        <v>0</v>
      </c>
      <c r="K158" s="176" t="s">
        <v>128</v>
      </c>
      <c r="L158" s="38"/>
      <c r="M158" s="181" t="s">
        <v>1</v>
      </c>
      <c r="N158" s="182" t="s">
        <v>48</v>
      </c>
      <c r="O158" s="60"/>
      <c r="P158" s="183">
        <f>O158*H158</f>
        <v>0</v>
      </c>
      <c r="Q158" s="183">
        <v>4.8900000000000002E-3</v>
      </c>
      <c r="R158" s="183">
        <f>Q158*H158</f>
        <v>0.51217860000000004</v>
      </c>
      <c r="S158" s="183">
        <v>0</v>
      </c>
      <c r="T158" s="184">
        <f>S158*H158</f>
        <v>0</v>
      </c>
      <c r="AR158" s="16" t="s">
        <v>146</v>
      </c>
      <c r="AT158" s="16" t="s">
        <v>124</v>
      </c>
      <c r="AU158" s="16" t="s">
        <v>86</v>
      </c>
      <c r="AY158" s="16" t="s">
        <v>121</v>
      </c>
      <c r="BE158" s="185">
        <f>IF(N158="základní",J158,0)</f>
        <v>0</v>
      </c>
      <c r="BF158" s="185">
        <f>IF(N158="snížená",J158,0)</f>
        <v>0</v>
      </c>
      <c r="BG158" s="185">
        <f>IF(N158="zákl. přenesená",J158,0)</f>
        <v>0</v>
      </c>
      <c r="BH158" s="185">
        <f>IF(N158="sníž. přenesená",J158,0)</f>
        <v>0</v>
      </c>
      <c r="BI158" s="185">
        <f>IF(N158="nulová",J158,0)</f>
        <v>0</v>
      </c>
      <c r="BJ158" s="16" t="s">
        <v>84</v>
      </c>
      <c r="BK158" s="185">
        <f>ROUND(I158*H158,2)</f>
        <v>0</v>
      </c>
      <c r="BL158" s="16" t="s">
        <v>146</v>
      </c>
      <c r="BM158" s="16" t="s">
        <v>317</v>
      </c>
    </row>
    <row r="159" spans="2:65" s="11" customFormat="1" ht="11.25">
      <c r="B159" s="192"/>
      <c r="C159" s="193"/>
      <c r="D159" s="186" t="s">
        <v>219</v>
      </c>
      <c r="E159" s="194" t="s">
        <v>1</v>
      </c>
      <c r="F159" s="195" t="s">
        <v>318</v>
      </c>
      <c r="G159" s="193"/>
      <c r="H159" s="196">
        <v>104.74</v>
      </c>
      <c r="I159" s="197"/>
      <c r="J159" s="193"/>
      <c r="K159" s="193"/>
      <c r="L159" s="198"/>
      <c r="M159" s="199"/>
      <c r="N159" s="200"/>
      <c r="O159" s="200"/>
      <c r="P159" s="200"/>
      <c r="Q159" s="200"/>
      <c r="R159" s="200"/>
      <c r="S159" s="200"/>
      <c r="T159" s="201"/>
      <c r="AT159" s="202" t="s">
        <v>219</v>
      </c>
      <c r="AU159" s="202" t="s">
        <v>86</v>
      </c>
      <c r="AV159" s="11" t="s">
        <v>86</v>
      </c>
      <c r="AW159" s="11" t="s">
        <v>38</v>
      </c>
      <c r="AX159" s="11" t="s">
        <v>77</v>
      </c>
      <c r="AY159" s="202" t="s">
        <v>121</v>
      </c>
    </row>
    <row r="160" spans="2:65" s="12" customFormat="1" ht="11.25">
      <c r="B160" s="203"/>
      <c r="C160" s="204"/>
      <c r="D160" s="186" t="s">
        <v>219</v>
      </c>
      <c r="E160" s="205" t="s">
        <v>1</v>
      </c>
      <c r="F160" s="206" t="s">
        <v>221</v>
      </c>
      <c r="G160" s="204"/>
      <c r="H160" s="207">
        <v>104.74</v>
      </c>
      <c r="I160" s="208"/>
      <c r="J160" s="204"/>
      <c r="K160" s="204"/>
      <c r="L160" s="209"/>
      <c r="M160" s="210"/>
      <c r="N160" s="211"/>
      <c r="O160" s="211"/>
      <c r="P160" s="211"/>
      <c r="Q160" s="211"/>
      <c r="R160" s="211"/>
      <c r="S160" s="211"/>
      <c r="T160" s="212"/>
      <c r="AT160" s="213" t="s">
        <v>219</v>
      </c>
      <c r="AU160" s="213" t="s">
        <v>86</v>
      </c>
      <c r="AV160" s="12" t="s">
        <v>146</v>
      </c>
      <c r="AW160" s="12" t="s">
        <v>38</v>
      </c>
      <c r="AX160" s="12" t="s">
        <v>84</v>
      </c>
      <c r="AY160" s="213" t="s">
        <v>121</v>
      </c>
    </row>
    <row r="161" spans="2:65" s="1" customFormat="1" ht="16.5" customHeight="1">
      <c r="B161" s="34"/>
      <c r="C161" s="174" t="s">
        <v>319</v>
      </c>
      <c r="D161" s="174" t="s">
        <v>124</v>
      </c>
      <c r="E161" s="175" t="s">
        <v>320</v>
      </c>
      <c r="F161" s="176" t="s">
        <v>321</v>
      </c>
      <c r="G161" s="177" t="s">
        <v>213</v>
      </c>
      <c r="H161" s="178">
        <v>314.22000000000003</v>
      </c>
      <c r="I161" s="179"/>
      <c r="J161" s="180">
        <f>ROUND(I161*H161,2)</f>
        <v>0</v>
      </c>
      <c r="K161" s="176" t="s">
        <v>128</v>
      </c>
      <c r="L161" s="38"/>
      <c r="M161" s="181" t="s">
        <v>1</v>
      </c>
      <c r="N161" s="182" t="s">
        <v>48</v>
      </c>
      <c r="O161" s="60"/>
      <c r="P161" s="183">
        <f>O161*H161</f>
        <v>0</v>
      </c>
      <c r="Q161" s="183">
        <v>3.0000000000000001E-3</v>
      </c>
      <c r="R161" s="183">
        <f>Q161*H161</f>
        <v>0.94266000000000005</v>
      </c>
      <c r="S161" s="183">
        <v>0</v>
      </c>
      <c r="T161" s="184">
        <f>S161*H161</f>
        <v>0</v>
      </c>
      <c r="AR161" s="16" t="s">
        <v>146</v>
      </c>
      <c r="AT161" s="16" t="s">
        <v>124</v>
      </c>
      <c r="AU161" s="16" t="s">
        <v>86</v>
      </c>
      <c r="AY161" s="16" t="s">
        <v>121</v>
      </c>
      <c r="BE161" s="185">
        <f>IF(N161="základní",J161,0)</f>
        <v>0</v>
      </c>
      <c r="BF161" s="185">
        <f>IF(N161="snížená",J161,0)</f>
        <v>0</v>
      </c>
      <c r="BG161" s="185">
        <f>IF(N161="zákl. přenesená",J161,0)</f>
        <v>0</v>
      </c>
      <c r="BH161" s="185">
        <f>IF(N161="sníž. přenesená",J161,0)</f>
        <v>0</v>
      </c>
      <c r="BI161" s="185">
        <f>IF(N161="nulová",J161,0)</f>
        <v>0</v>
      </c>
      <c r="BJ161" s="16" t="s">
        <v>84</v>
      </c>
      <c r="BK161" s="185">
        <f>ROUND(I161*H161,2)</f>
        <v>0</v>
      </c>
      <c r="BL161" s="16" t="s">
        <v>146</v>
      </c>
      <c r="BM161" s="16" t="s">
        <v>322</v>
      </c>
    </row>
    <row r="162" spans="2:65" s="1" customFormat="1" ht="16.5" customHeight="1">
      <c r="B162" s="34"/>
      <c r="C162" s="174" t="s">
        <v>323</v>
      </c>
      <c r="D162" s="174" t="s">
        <v>124</v>
      </c>
      <c r="E162" s="175" t="s">
        <v>324</v>
      </c>
      <c r="F162" s="176" t="s">
        <v>325</v>
      </c>
      <c r="G162" s="177" t="s">
        <v>213</v>
      </c>
      <c r="H162" s="178">
        <v>104.74</v>
      </c>
      <c r="I162" s="179"/>
      <c r="J162" s="180">
        <f>ROUND(I162*H162,2)</f>
        <v>0</v>
      </c>
      <c r="K162" s="176" t="s">
        <v>128</v>
      </c>
      <c r="L162" s="38"/>
      <c r="M162" s="181" t="s">
        <v>1</v>
      </c>
      <c r="N162" s="182" t="s">
        <v>48</v>
      </c>
      <c r="O162" s="60"/>
      <c r="P162" s="183">
        <f>O162*H162</f>
        <v>0</v>
      </c>
      <c r="Q162" s="183">
        <v>1.575E-2</v>
      </c>
      <c r="R162" s="183">
        <f>Q162*H162</f>
        <v>1.6496549999999999</v>
      </c>
      <c r="S162" s="183">
        <v>0</v>
      </c>
      <c r="T162" s="184">
        <f>S162*H162</f>
        <v>0</v>
      </c>
      <c r="AR162" s="16" t="s">
        <v>146</v>
      </c>
      <c r="AT162" s="16" t="s">
        <v>124</v>
      </c>
      <c r="AU162" s="16" t="s">
        <v>86</v>
      </c>
      <c r="AY162" s="16" t="s">
        <v>121</v>
      </c>
      <c r="BE162" s="185">
        <f>IF(N162="základní",J162,0)</f>
        <v>0</v>
      </c>
      <c r="BF162" s="185">
        <f>IF(N162="snížená",J162,0)</f>
        <v>0</v>
      </c>
      <c r="BG162" s="185">
        <f>IF(N162="zákl. přenesená",J162,0)</f>
        <v>0</v>
      </c>
      <c r="BH162" s="185">
        <f>IF(N162="sníž. přenesená",J162,0)</f>
        <v>0</v>
      </c>
      <c r="BI162" s="185">
        <f>IF(N162="nulová",J162,0)</f>
        <v>0</v>
      </c>
      <c r="BJ162" s="16" t="s">
        <v>84</v>
      </c>
      <c r="BK162" s="185">
        <f>ROUND(I162*H162,2)</f>
        <v>0</v>
      </c>
      <c r="BL162" s="16" t="s">
        <v>146</v>
      </c>
      <c r="BM162" s="16" t="s">
        <v>326</v>
      </c>
    </row>
    <row r="163" spans="2:65" s="11" customFormat="1" ht="11.25">
      <c r="B163" s="192"/>
      <c r="C163" s="193"/>
      <c r="D163" s="186" t="s">
        <v>219</v>
      </c>
      <c r="E163" s="194" t="s">
        <v>1</v>
      </c>
      <c r="F163" s="195" t="s">
        <v>308</v>
      </c>
      <c r="G163" s="193"/>
      <c r="H163" s="196">
        <v>104.74</v>
      </c>
      <c r="I163" s="197"/>
      <c r="J163" s="193"/>
      <c r="K163" s="193"/>
      <c r="L163" s="198"/>
      <c r="M163" s="199"/>
      <c r="N163" s="200"/>
      <c r="O163" s="200"/>
      <c r="P163" s="200"/>
      <c r="Q163" s="200"/>
      <c r="R163" s="200"/>
      <c r="S163" s="200"/>
      <c r="T163" s="201"/>
      <c r="AT163" s="202" t="s">
        <v>219</v>
      </c>
      <c r="AU163" s="202" t="s">
        <v>86</v>
      </c>
      <c r="AV163" s="11" t="s">
        <v>86</v>
      </c>
      <c r="AW163" s="11" t="s">
        <v>38</v>
      </c>
      <c r="AX163" s="11" t="s">
        <v>77</v>
      </c>
      <c r="AY163" s="202" t="s">
        <v>121</v>
      </c>
    </row>
    <row r="164" spans="2:65" s="12" customFormat="1" ht="11.25">
      <c r="B164" s="203"/>
      <c r="C164" s="204"/>
      <c r="D164" s="186" t="s">
        <v>219</v>
      </c>
      <c r="E164" s="205" t="s">
        <v>1</v>
      </c>
      <c r="F164" s="206" t="s">
        <v>221</v>
      </c>
      <c r="G164" s="204"/>
      <c r="H164" s="207">
        <v>104.74</v>
      </c>
      <c r="I164" s="208"/>
      <c r="J164" s="204"/>
      <c r="K164" s="204"/>
      <c r="L164" s="209"/>
      <c r="M164" s="210"/>
      <c r="N164" s="211"/>
      <c r="O164" s="211"/>
      <c r="P164" s="211"/>
      <c r="Q164" s="211"/>
      <c r="R164" s="211"/>
      <c r="S164" s="211"/>
      <c r="T164" s="212"/>
      <c r="AT164" s="213" t="s">
        <v>219</v>
      </c>
      <c r="AU164" s="213" t="s">
        <v>86</v>
      </c>
      <c r="AV164" s="12" t="s">
        <v>146</v>
      </c>
      <c r="AW164" s="12" t="s">
        <v>38</v>
      </c>
      <c r="AX164" s="12" t="s">
        <v>84</v>
      </c>
      <c r="AY164" s="213" t="s">
        <v>121</v>
      </c>
    </row>
    <row r="165" spans="2:65" s="1" customFormat="1" ht="16.5" customHeight="1">
      <c r="B165" s="34"/>
      <c r="C165" s="174" t="s">
        <v>327</v>
      </c>
      <c r="D165" s="174" t="s">
        <v>124</v>
      </c>
      <c r="E165" s="175" t="s">
        <v>328</v>
      </c>
      <c r="F165" s="176" t="s">
        <v>329</v>
      </c>
      <c r="G165" s="177" t="s">
        <v>213</v>
      </c>
      <c r="H165" s="178">
        <v>209.48</v>
      </c>
      <c r="I165" s="179"/>
      <c r="J165" s="180">
        <f>ROUND(I165*H165,2)</f>
        <v>0</v>
      </c>
      <c r="K165" s="176" t="s">
        <v>128</v>
      </c>
      <c r="L165" s="38"/>
      <c r="M165" s="181" t="s">
        <v>1</v>
      </c>
      <c r="N165" s="182" t="s">
        <v>48</v>
      </c>
      <c r="O165" s="60"/>
      <c r="P165" s="183">
        <f>O165*H165</f>
        <v>0</v>
      </c>
      <c r="Q165" s="183">
        <v>7.9000000000000008E-3</v>
      </c>
      <c r="R165" s="183">
        <f>Q165*H165</f>
        <v>1.654892</v>
      </c>
      <c r="S165" s="183">
        <v>0</v>
      </c>
      <c r="T165" s="184">
        <f>S165*H165</f>
        <v>0</v>
      </c>
      <c r="AR165" s="16" t="s">
        <v>146</v>
      </c>
      <c r="AT165" s="16" t="s">
        <v>124</v>
      </c>
      <c r="AU165" s="16" t="s">
        <v>86</v>
      </c>
      <c r="AY165" s="16" t="s">
        <v>121</v>
      </c>
      <c r="BE165" s="185">
        <f>IF(N165="základní",J165,0)</f>
        <v>0</v>
      </c>
      <c r="BF165" s="185">
        <f>IF(N165="snížená",J165,0)</f>
        <v>0</v>
      </c>
      <c r="BG165" s="185">
        <f>IF(N165="zákl. přenesená",J165,0)</f>
        <v>0</v>
      </c>
      <c r="BH165" s="185">
        <f>IF(N165="sníž. přenesená",J165,0)</f>
        <v>0</v>
      </c>
      <c r="BI165" s="185">
        <f>IF(N165="nulová",J165,0)</f>
        <v>0</v>
      </c>
      <c r="BJ165" s="16" t="s">
        <v>84</v>
      </c>
      <c r="BK165" s="185">
        <f>ROUND(I165*H165,2)</f>
        <v>0</v>
      </c>
      <c r="BL165" s="16" t="s">
        <v>146</v>
      </c>
      <c r="BM165" s="16" t="s">
        <v>330</v>
      </c>
    </row>
    <row r="166" spans="2:65" s="11" customFormat="1" ht="11.25">
      <c r="B166" s="192"/>
      <c r="C166" s="193"/>
      <c r="D166" s="186" t="s">
        <v>219</v>
      </c>
      <c r="E166" s="193"/>
      <c r="F166" s="195" t="s">
        <v>331</v>
      </c>
      <c r="G166" s="193"/>
      <c r="H166" s="196">
        <v>209.48</v>
      </c>
      <c r="I166" s="197"/>
      <c r="J166" s="193"/>
      <c r="K166" s="193"/>
      <c r="L166" s="198"/>
      <c r="M166" s="199"/>
      <c r="N166" s="200"/>
      <c r="O166" s="200"/>
      <c r="P166" s="200"/>
      <c r="Q166" s="200"/>
      <c r="R166" s="200"/>
      <c r="S166" s="200"/>
      <c r="T166" s="201"/>
      <c r="AT166" s="202" t="s">
        <v>219</v>
      </c>
      <c r="AU166" s="202" t="s">
        <v>86</v>
      </c>
      <c r="AV166" s="11" t="s">
        <v>86</v>
      </c>
      <c r="AW166" s="11" t="s">
        <v>4</v>
      </c>
      <c r="AX166" s="11" t="s">
        <v>84</v>
      </c>
      <c r="AY166" s="202" t="s">
        <v>121</v>
      </c>
    </row>
    <row r="167" spans="2:65" s="1" customFormat="1" ht="16.5" customHeight="1">
      <c r="B167" s="34"/>
      <c r="C167" s="174" t="s">
        <v>332</v>
      </c>
      <c r="D167" s="174" t="s">
        <v>124</v>
      </c>
      <c r="E167" s="175" t="s">
        <v>333</v>
      </c>
      <c r="F167" s="176" t="s">
        <v>334</v>
      </c>
      <c r="G167" s="177" t="s">
        <v>213</v>
      </c>
      <c r="H167" s="178">
        <v>332.71</v>
      </c>
      <c r="I167" s="179"/>
      <c r="J167" s="180">
        <f>ROUND(I167*H167,2)</f>
        <v>0</v>
      </c>
      <c r="K167" s="176" t="s">
        <v>128</v>
      </c>
      <c r="L167" s="38"/>
      <c r="M167" s="181" t="s">
        <v>1</v>
      </c>
      <c r="N167" s="182" t="s">
        <v>48</v>
      </c>
      <c r="O167" s="60"/>
      <c r="P167" s="183">
        <f>O167*H167</f>
        <v>0</v>
      </c>
      <c r="Q167" s="183">
        <v>3.3579999999999999E-2</v>
      </c>
      <c r="R167" s="183">
        <f>Q167*H167</f>
        <v>11.172401799999999</v>
      </c>
      <c r="S167" s="183">
        <v>0</v>
      </c>
      <c r="T167" s="184">
        <f>S167*H167</f>
        <v>0</v>
      </c>
      <c r="AR167" s="16" t="s">
        <v>146</v>
      </c>
      <c r="AT167" s="16" t="s">
        <v>124</v>
      </c>
      <c r="AU167" s="16" t="s">
        <v>86</v>
      </c>
      <c r="AY167" s="16" t="s">
        <v>121</v>
      </c>
      <c r="BE167" s="185">
        <f>IF(N167="základní",J167,0)</f>
        <v>0</v>
      </c>
      <c r="BF167" s="185">
        <f>IF(N167="snížená",J167,0)</f>
        <v>0</v>
      </c>
      <c r="BG167" s="185">
        <f>IF(N167="zákl. přenesená",J167,0)</f>
        <v>0</v>
      </c>
      <c r="BH167" s="185">
        <f>IF(N167="sníž. přenesená",J167,0)</f>
        <v>0</v>
      </c>
      <c r="BI167" s="185">
        <f>IF(N167="nulová",J167,0)</f>
        <v>0</v>
      </c>
      <c r="BJ167" s="16" t="s">
        <v>84</v>
      </c>
      <c r="BK167" s="185">
        <f>ROUND(I167*H167,2)</f>
        <v>0</v>
      </c>
      <c r="BL167" s="16" t="s">
        <v>146</v>
      </c>
      <c r="BM167" s="16" t="s">
        <v>335</v>
      </c>
    </row>
    <row r="168" spans="2:65" s="1" customFormat="1" ht="16.5" customHeight="1">
      <c r="B168" s="34"/>
      <c r="C168" s="174" t="s">
        <v>336</v>
      </c>
      <c r="D168" s="174" t="s">
        <v>124</v>
      </c>
      <c r="E168" s="175" t="s">
        <v>337</v>
      </c>
      <c r="F168" s="176" t="s">
        <v>338</v>
      </c>
      <c r="G168" s="177" t="s">
        <v>213</v>
      </c>
      <c r="H168" s="178">
        <v>23.32</v>
      </c>
      <c r="I168" s="179"/>
      <c r="J168" s="180">
        <f>ROUND(I168*H168,2)</f>
        <v>0</v>
      </c>
      <c r="K168" s="176" t="s">
        <v>128</v>
      </c>
      <c r="L168" s="38"/>
      <c r="M168" s="181" t="s">
        <v>1</v>
      </c>
      <c r="N168" s="182" t="s">
        <v>48</v>
      </c>
      <c r="O168" s="60"/>
      <c r="P168" s="183">
        <f>O168*H168</f>
        <v>0</v>
      </c>
      <c r="Q168" s="183">
        <v>2.5999999999999998E-4</v>
      </c>
      <c r="R168" s="183">
        <f>Q168*H168</f>
        <v>6.0631999999999995E-3</v>
      </c>
      <c r="S168" s="183">
        <v>0</v>
      </c>
      <c r="T168" s="184">
        <f>S168*H168</f>
        <v>0</v>
      </c>
      <c r="AR168" s="16" t="s">
        <v>146</v>
      </c>
      <c r="AT168" s="16" t="s">
        <v>124</v>
      </c>
      <c r="AU168" s="16" t="s">
        <v>86</v>
      </c>
      <c r="AY168" s="16" t="s">
        <v>121</v>
      </c>
      <c r="BE168" s="185">
        <f>IF(N168="základní",J168,0)</f>
        <v>0</v>
      </c>
      <c r="BF168" s="185">
        <f>IF(N168="snížená",J168,0)</f>
        <v>0</v>
      </c>
      <c r="BG168" s="185">
        <f>IF(N168="zákl. přenesená",J168,0)</f>
        <v>0</v>
      </c>
      <c r="BH168" s="185">
        <f>IF(N168="sníž. přenesená",J168,0)</f>
        <v>0</v>
      </c>
      <c r="BI168" s="185">
        <f>IF(N168="nulová",J168,0)</f>
        <v>0</v>
      </c>
      <c r="BJ168" s="16" t="s">
        <v>84</v>
      </c>
      <c r="BK168" s="185">
        <f>ROUND(I168*H168,2)</f>
        <v>0</v>
      </c>
      <c r="BL168" s="16" t="s">
        <v>146</v>
      </c>
      <c r="BM168" s="16" t="s">
        <v>339</v>
      </c>
    </row>
    <row r="169" spans="2:65" s="1" customFormat="1" ht="16.5" customHeight="1">
      <c r="B169" s="34"/>
      <c r="C169" s="174" t="s">
        <v>340</v>
      </c>
      <c r="D169" s="174" t="s">
        <v>124</v>
      </c>
      <c r="E169" s="175" t="s">
        <v>341</v>
      </c>
      <c r="F169" s="176" t="s">
        <v>342</v>
      </c>
      <c r="G169" s="177" t="s">
        <v>213</v>
      </c>
      <c r="H169" s="178">
        <v>23.32</v>
      </c>
      <c r="I169" s="179"/>
      <c r="J169" s="180">
        <f>ROUND(I169*H169,2)</f>
        <v>0</v>
      </c>
      <c r="K169" s="176" t="s">
        <v>128</v>
      </c>
      <c r="L169" s="38"/>
      <c r="M169" s="181" t="s">
        <v>1</v>
      </c>
      <c r="N169" s="182" t="s">
        <v>48</v>
      </c>
      <c r="O169" s="60"/>
      <c r="P169" s="183">
        <f>O169*H169</f>
        <v>0</v>
      </c>
      <c r="Q169" s="183">
        <v>9.4699999999999993E-3</v>
      </c>
      <c r="R169" s="183">
        <f>Q169*H169</f>
        <v>0.22084039999999999</v>
      </c>
      <c r="S169" s="183">
        <v>0</v>
      </c>
      <c r="T169" s="184">
        <f>S169*H169</f>
        <v>0</v>
      </c>
      <c r="AR169" s="16" t="s">
        <v>146</v>
      </c>
      <c r="AT169" s="16" t="s">
        <v>124</v>
      </c>
      <c r="AU169" s="16" t="s">
        <v>86</v>
      </c>
      <c r="AY169" s="16" t="s">
        <v>121</v>
      </c>
      <c r="BE169" s="185">
        <f>IF(N169="základní",J169,0)</f>
        <v>0</v>
      </c>
      <c r="BF169" s="185">
        <f>IF(N169="snížená",J169,0)</f>
        <v>0</v>
      </c>
      <c r="BG169" s="185">
        <f>IF(N169="zákl. přenesená",J169,0)</f>
        <v>0</v>
      </c>
      <c r="BH169" s="185">
        <f>IF(N169="sníž. přenesená",J169,0)</f>
        <v>0</v>
      </c>
      <c r="BI169" s="185">
        <f>IF(N169="nulová",J169,0)</f>
        <v>0</v>
      </c>
      <c r="BJ169" s="16" t="s">
        <v>84</v>
      </c>
      <c r="BK169" s="185">
        <f>ROUND(I169*H169,2)</f>
        <v>0</v>
      </c>
      <c r="BL169" s="16" t="s">
        <v>146</v>
      </c>
      <c r="BM169" s="16" t="s">
        <v>343</v>
      </c>
    </row>
    <row r="170" spans="2:65" s="11" customFormat="1" ht="11.25">
      <c r="B170" s="192"/>
      <c r="C170" s="193"/>
      <c r="D170" s="186" t="s">
        <v>219</v>
      </c>
      <c r="E170" s="194" t="s">
        <v>1</v>
      </c>
      <c r="F170" s="195" t="s">
        <v>344</v>
      </c>
      <c r="G170" s="193"/>
      <c r="H170" s="196">
        <v>23.32</v>
      </c>
      <c r="I170" s="197"/>
      <c r="J170" s="193"/>
      <c r="K170" s="193"/>
      <c r="L170" s="198"/>
      <c r="M170" s="199"/>
      <c r="N170" s="200"/>
      <c r="O170" s="200"/>
      <c r="P170" s="200"/>
      <c r="Q170" s="200"/>
      <c r="R170" s="200"/>
      <c r="S170" s="200"/>
      <c r="T170" s="201"/>
      <c r="AT170" s="202" t="s">
        <v>219</v>
      </c>
      <c r="AU170" s="202" t="s">
        <v>86</v>
      </c>
      <c r="AV170" s="11" t="s">
        <v>86</v>
      </c>
      <c r="AW170" s="11" t="s">
        <v>38</v>
      </c>
      <c r="AX170" s="11" t="s">
        <v>77</v>
      </c>
      <c r="AY170" s="202" t="s">
        <v>121</v>
      </c>
    </row>
    <row r="171" spans="2:65" s="12" customFormat="1" ht="11.25">
      <c r="B171" s="203"/>
      <c r="C171" s="204"/>
      <c r="D171" s="186" t="s">
        <v>219</v>
      </c>
      <c r="E171" s="205" t="s">
        <v>1</v>
      </c>
      <c r="F171" s="206" t="s">
        <v>221</v>
      </c>
      <c r="G171" s="204"/>
      <c r="H171" s="207">
        <v>23.32</v>
      </c>
      <c r="I171" s="208"/>
      <c r="J171" s="204"/>
      <c r="K171" s="204"/>
      <c r="L171" s="209"/>
      <c r="M171" s="210"/>
      <c r="N171" s="211"/>
      <c r="O171" s="211"/>
      <c r="P171" s="211"/>
      <c r="Q171" s="211"/>
      <c r="R171" s="211"/>
      <c r="S171" s="211"/>
      <c r="T171" s="212"/>
      <c r="AT171" s="213" t="s">
        <v>219</v>
      </c>
      <c r="AU171" s="213" t="s">
        <v>86</v>
      </c>
      <c r="AV171" s="12" t="s">
        <v>146</v>
      </c>
      <c r="AW171" s="12" t="s">
        <v>38</v>
      </c>
      <c r="AX171" s="12" t="s">
        <v>84</v>
      </c>
      <c r="AY171" s="213" t="s">
        <v>121</v>
      </c>
    </row>
    <row r="172" spans="2:65" s="1" customFormat="1" ht="16.5" customHeight="1">
      <c r="B172" s="34"/>
      <c r="C172" s="214" t="s">
        <v>345</v>
      </c>
      <c r="D172" s="214" t="s">
        <v>241</v>
      </c>
      <c r="E172" s="215" t="s">
        <v>346</v>
      </c>
      <c r="F172" s="216" t="s">
        <v>347</v>
      </c>
      <c r="G172" s="217" t="s">
        <v>213</v>
      </c>
      <c r="H172" s="218">
        <v>25.652000000000001</v>
      </c>
      <c r="I172" s="219"/>
      <c r="J172" s="220">
        <f>ROUND(I172*H172,2)</f>
        <v>0</v>
      </c>
      <c r="K172" s="216" t="s">
        <v>128</v>
      </c>
      <c r="L172" s="221"/>
      <c r="M172" s="222" t="s">
        <v>1</v>
      </c>
      <c r="N172" s="223" t="s">
        <v>48</v>
      </c>
      <c r="O172" s="60"/>
      <c r="P172" s="183">
        <f>O172*H172</f>
        <v>0</v>
      </c>
      <c r="Q172" s="183">
        <v>1.35E-2</v>
      </c>
      <c r="R172" s="183">
        <f>Q172*H172</f>
        <v>0.346302</v>
      </c>
      <c r="S172" s="183">
        <v>0</v>
      </c>
      <c r="T172" s="184">
        <f>S172*H172</f>
        <v>0</v>
      </c>
      <c r="AR172" s="16" t="s">
        <v>166</v>
      </c>
      <c r="AT172" s="16" t="s">
        <v>241</v>
      </c>
      <c r="AU172" s="16" t="s">
        <v>86</v>
      </c>
      <c r="AY172" s="16" t="s">
        <v>121</v>
      </c>
      <c r="BE172" s="185">
        <f>IF(N172="základní",J172,0)</f>
        <v>0</v>
      </c>
      <c r="BF172" s="185">
        <f>IF(N172="snížená",J172,0)</f>
        <v>0</v>
      </c>
      <c r="BG172" s="185">
        <f>IF(N172="zákl. přenesená",J172,0)</f>
        <v>0</v>
      </c>
      <c r="BH172" s="185">
        <f>IF(N172="sníž. přenesená",J172,0)</f>
        <v>0</v>
      </c>
      <c r="BI172" s="185">
        <f>IF(N172="nulová",J172,0)</f>
        <v>0</v>
      </c>
      <c r="BJ172" s="16" t="s">
        <v>84</v>
      </c>
      <c r="BK172" s="185">
        <f>ROUND(I172*H172,2)</f>
        <v>0</v>
      </c>
      <c r="BL172" s="16" t="s">
        <v>146</v>
      </c>
      <c r="BM172" s="16" t="s">
        <v>348</v>
      </c>
    </row>
    <row r="173" spans="2:65" s="1" customFormat="1" ht="19.5">
      <c r="B173" s="34"/>
      <c r="C173" s="35"/>
      <c r="D173" s="186" t="s">
        <v>131</v>
      </c>
      <c r="E173" s="35"/>
      <c r="F173" s="187" t="s">
        <v>349</v>
      </c>
      <c r="G173" s="35"/>
      <c r="H173" s="35"/>
      <c r="I173" s="103"/>
      <c r="J173" s="35"/>
      <c r="K173" s="35"/>
      <c r="L173" s="38"/>
      <c r="M173" s="188"/>
      <c r="N173" s="60"/>
      <c r="O173" s="60"/>
      <c r="P173" s="60"/>
      <c r="Q173" s="60"/>
      <c r="R173" s="60"/>
      <c r="S173" s="60"/>
      <c r="T173" s="61"/>
      <c r="AT173" s="16" t="s">
        <v>131</v>
      </c>
      <c r="AU173" s="16" t="s">
        <v>86</v>
      </c>
    </row>
    <row r="174" spans="2:65" s="11" customFormat="1" ht="11.25">
      <c r="B174" s="192"/>
      <c r="C174" s="193"/>
      <c r="D174" s="186" t="s">
        <v>219</v>
      </c>
      <c r="E174" s="193"/>
      <c r="F174" s="195" t="s">
        <v>350</v>
      </c>
      <c r="G174" s="193"/>
      <c r="H174" s="196">
        <v>25.652000000000001</v>
      </c>
      <c r="I174" s="197"/>
      <c r="J174" s="193"/>
      <c r="K174" s="193"/>
      <c r="L174" s="198"/>
      <c r="M174" s="199"/>
      <c r="N174" s="200"/>
      <c r="O174" s="200"/>
      <c r="P174" s="200"/>
      <c r="Q174" s="200"/>
      <c r="R174" s="200"/>
      <c r="S174" s="200"/>
      <c r="T174" s="201"/>
      <c r="AT174" s="202" t="s">
        <v>219</v>
      </c>
      <c r="AU174" s="202" t="s">
        <v>86</v>
      </c>
      <c r="AV174" s="11" t="s">
        <v>86</v>
      </c>
      <c r="AW174" s="11" t="s">
        <v>4</v>
      </c>
      <c r="AX174" s="11" t="s">
        <v>84</v>
      </c>
      <c r="AY174" s="202" t="s">
        <v>121</v>
      </c>
    </row>
    <row r="175" spans="2:65" s="1" customFormat="1" ht="16.5" customHeight="1">
      <c r="B175" s="34"/>
      <c r="C175" s="174" t="s">
        <v>351</v>
      </c>
      <c r="D175" s="174" t="s">
        <v>124</v>
      </c>
      <c r="E175" s="175" t="s">
        <v>352</v>
      </c>
      <c r="F175" s="176" t="s">
        <v>353</v>
      </c>
      <c r="G175" s="177" t="s">
        <v>213</v>
      </c>
      <c r="H175" s="178">
        <v>23.32</v>
      </c>
      <c r="I175" s="179"/>
      <c r="J175" s="180">
        <f>ROUND(I175*H175,2)</f>
        <v>0</v>
      </c>
      <c r="K175" s="176" t="s">
        <v>128</v>
      </c>
      <c r="L175" s="38"/>
      <c r="M175" s="181" t="s">
        <v>1</v>
      </c>
      <c r="N175" s="182" t="s">
        <v>48</v>
      </c>
      <c r="O175" s="60"/>
      <c r="P175" s="183">
        <f>O175*H175</f>
        <v>0</v>
      </c>
      <c r="Q175" s="183">
        <v>9.0000000000000006E-5</v>
      </c>
      <c r="R175" s="183">
        <f>Q175*H175</f>
        <v>2.0988000000000001E-3</v>
      </c>
      <c r="S175" s="183">
        <v>0</v>
      </c>
      <c r="T175" s="184">
        <f>S175*H175</f>
        <v>0</v>
      </c>
      <c r="AR175" s="16" t="s">
        <v>146</v>
      </c>
      <c r="AT175" s="16" t="s">
        <v>124</v>
      </c>
      <c r="AU175" s="16" t="s">
        <v>86</v>
      </c>
      <c r="AY175" s="16" t="s">
        <v>121</v>
      </c>
      <c r="BE175" s="185">
        <f>IF(N175="základní",J175,0)</f>
        <v>0</v>
      </c>
      <c r="BF175" s="185">
        <f>IF(N175="snížená",J175,0)</f>
        <v>0</v>
      </c>
      <c r="BG175" s="185">
        <f>IF(N175="zákl. přenesená",J175,0)</f>
        <v>0</v>
      </c>
      <c r="BH175" s="185">
        <f>IF(N175="sníž. přenesená",J175,0)</f>
        <v>0</v>
      </c>
      <c r="BI175" s="185">
        <f>IF(N175="nulová",J175,0)</f>
        <v>0</v>
      </c>
      <c r="BJ175" s="16" t="s">
        <v>84</v>
      </c>
      <c r="BK175" s="185">
        <f>ROUND(I175*H175,2)</f>
        <v>0</v>
      </c>
      <c r="BL175" s="16" t="s">
        <v>146</v>
      </c>
      <c r="BM175" s="16" t="s">
        <v>354</v>
      </c>
    </row>
    <row r="176" spans="2:65" s="1" customFormat="1" ht="16.5" customHeight="1">
      <c r="B176" s="34"/>
      <c r="C176" s="174" t="s">
        <v>355</v>
      </c>
      <c r="D176" s="174" t="s">
        <v>124</v>
      </c>
      <c r="E176" s="175" t="s">
        <v>356</v>
      </c>
      <c r="F176" s="176" t="s">
        <v>357</v>
      </c>
      <c r="G176" s="177" t="s">
        <v>213</v>
      </c>
      <c r="H176" s="178">
        <v>23.32</v>
      </c>
      <c r="I176" s="179"/>
      <c r="J176" s="180">
        <f>ROUND(I176*H176,2)</f>
        <v>0</v>
      </c>
      <c r="K176" s="176" t="s">
        <v>128</v>
      </c>
      <c r="L176" s="38"/>
      <c r="M176" s="181" t="s">
        <v>1</v>
      </c>
      <c r="N176" s="182" t="s">
        <v>48</v>
      </c>
      <c r="O176" s="60"/>
      <c r="P176" s="183">
        <f>O176*H176</f>
        <v>0</v>
      </c>
      <c r="Q176" s="183">
        <v>3.48E-3</v>
      </c>
      <c r="R176" s="183">
        <f>Q176*H176</f>
        <v>8.1153600000000006E-2</v>
      </c>
      <c r="S176" s="183">
        <v>0</v>
      </c>
      <c r="T176" s="184">
        <f>S176*H176</f>
        <v>0</v>
      </c>
      <c r="AR176" s="16" t="s">
        <v>146</v>
      </c>
      <c r="AT176" s="16" t="s">
        <v>124</v>
      </c>
      <c r="AU176" s="16" t="s">
        <v>86</v>
      </c>
      <c r="AY176" s="16" t="s">
        <v>121</v>
      </c>
      <c r="BE176" s="185">
        <f>IF(N176="základní",J176,0)</f>
        <v>0</v>
      </c>
      <c r="BF176" s="185">
        <f>IF(N176="snížená",J176,0)</f>
        <v>0</v>
      </c>
      <c r="BG176" s="185">
        <f>IF(N176="zákl. přenesená",J176,0)</f>
        <v>0</v>
      </c>
      <c r="BH176" s="185">
        <f>IF(N176="sníž. přenesená",J176,0)</f>
        <v>0</v>
      </c>
      <c r="BI176" s="185">
        <f>IF(N176="nulová",J176,0)</f>
        <v>0</v>
      </c>
      <c r="BJ176" s="16" t="s">
        <v>84</v>
      </c>
      <c r="BK176" s="185">
        <f>ROUND(I176*H176,2)</f>
        <v>0</v>
      </c>
      <c r="BL176" s="16" t="s">
        <v>146</v>
      </c>
      <c r="BM176" s="16" t="s">
        <v>358</v>
      </c>
    </row>
    <row r="177" spans="2:65" s="1" customFormat="1" ht="16.5" customHeight="1">
      <c r="B177" s="34"/>
      <c r="C177" s="174" t="s">
        <v>359</v>
      </c>
      <c r="D177" s="174" t="s">
        <v>124</v>
      </c>
      <c r="E177" s="175" t="s">
        <v>360</v>
      </c>
      <c r="F177" s="176" t="s">
        <v>361</v>
      </c>
      <c r="G177" s="177" t="s">
        <v>213</v>
      </c>
      <c r="H177" s="178">
        <v>285.64</v>
      </c>
      <c r="I177" s="179"/>
      <c r="J177" s="180">
        <f>ROUND(I177*H177,2)</f>
        <v>0</v>
      </c>
      <c r="K177" s="176" t="s">
        <v>128</v>
      </c>
      <c r="L177" s="38"/>
      <c r="M177" s="181" t="s">
        <v>1</v>
      </c>
      <c r="N177" s="182" t="s">
        <v>48</v>
      </c>
      <c r="O177" s="60"/>
      <c r="P177" s="183">
        <f>O177*H177</f>
        <v>0</v>
      </c>
      <c r="Q177" s="183">
        <v>7.3499999999999998E-3</v>
      </c>
      <c r="R177" s="183">
        <f>Q177*H177</f>
        <v>2.0994539999999997</v>
      </c>
      <c r="S177" s="183">
        <v>0</v>
      </c>
      <c r="T177" s="184">
        <f>S177*H177</f>
        <v>0</v>
      </c>
      <c r="AR177" s="16" t="s">
        <v>146</v>
      </c>
      <c r="AT177" s="16" t="s">
        <v>124</v>
      </c>
      <c r="AU177" s="16" t="s">
        <v>86</v>
      </c>
      <c r="AY177" s="16" t="s">
        <v>121</v>
      </c>
      <c r="BE177" s="185">
        <f>IF(N177="základní",J177,0)</f>
        <v>0</v>
      </c>
      <c r="BF177" s="185">
        <f>IF(N177="snížená",J177,0)</f>
        <v>0</v>
      </c>
      <c r="BG177" s="185">
        <f>IF(N177="zákl. přenesená",J177,0)</f>
        <v>0</v>
      </c>
      <c r="BH177" s="185">
        <f>IF(N177="sníž. přenesená",J177,0)</f>
        <v>0</v>
      </c>
      <c r="BI177" s="185">
        <f>IF(N177="nulová",J177,0)</f>
        <v>0</v>
      </c>
      <c r="BJ177" s="16" t="s">
        <v>84</v>
      </c>
      <c r="BK177" s="185">
        <f>ROUND(I177*H177,2)</f>
        <v>0</v>
      </c>
      <c r="BL177" s="16" t="s">
        <v>146</v>
      </c>
      <c r="BM177" s="16" t="s">
        <v>362</v>
      </c>
    </row>
    <row r="178" spans="2:65" s="11" customFormat="1" ht="11.25">
      <c r="B178" s="192"/>
      <c r="C178" s="193"/>
      <c r="D178" s="186" t="s">
        <v>219</v>
      </c>
      <c r="E178" s="194" t="s">
        <v>1</v>
      </c>
      <c r="F178" s="195" t="s">
        <v>363</v>
      </c>
      <c r="G178" s="193"/>
      <c r="H178" s="196">
        <v>285.64</v>
      </c>
      <c r="I178" s="197"/>
      <c r="J178" s="193"/>
      <c r="K178" s="193"/>
      <c r="L178" s="198"/>
      <c r="M178" s="199"/>
      <c r="N178" s="200"/>
      <c r="O178" s="200"/>
      <c r="P178" s="200"/>
      <c r="Q178" s="200"/>
      <c r="R178" s="200"/>
      <c r="S178" s="200"/>
      <c r="T178" s="201"/>
      <c r="AT178" s="202" t="s">
        <v>219</v>
      </c>
      <c r="AU178" s="202" t="s">
        <v>86</v>
      </c>
      <c r="AV178" s="11" t="s">
        <v>86</v>
      </c>
      <c r="AW178" s="11" t="s">
        <v>38</v>
      </c>
      <c r="AX178" s="11" t="s">
        <v>77</v>
      </c>
      <c r="AY178" s="202" t="s">
        <v>121</v>
      </c>
    </row>
    <row r="179" spans="2:65" s="12" customFormat="1" ht="11.25">
      <c r="B179" s="203"/>
      <c r="C179" s="204"/>
      <c r="D179" s="186" t="s">
        <v>219</v>
      </c>
      <c r="E179" s="205" t="s">
        <v>1</v>
      </c>
      <c r="F179" s="206" t="s">
        <v>221</v>
      </c>
      <c r="G179" s="204"/>
      <c r="H179" s="207">
        <v>285.64</v>
      </c>
      <c r="I179" s="208"/>
      <c r="J179" s="204"/>
      <c r="K179" s="204"/>
      <c r="L179" s="209"/>
      <c r="M179" s="210"/>
      <c r="N179" s="211"/>
      <c r="O179" s="211"/>
      <c r="P179" s="211"/>
      <c r="Q179" s="211"/>
      <c r="R179" s="211"/>
      <c r="S179" s="211"/>
      <c r="T179" s="212"/>
      <c r="AT179" s="213" t="s">
        <v>219</v>
      </c>
      <c r="AU179" s="213" t="s">
        <v>86</v>
      </c>
      <c r="AV179" s="12" t="s">
        <v>146</v>
      </c>
      <c r="AW179" s="12" t="s">
        <v>38</v>
      </c>
      <c r="AX179" s="12" t="s">
        <v>84</v>
      </c>
      <c r="AY179" s="213" t="s">
        <v>121</v>
      </c>
    </row>
    <row r="180" spans="2:65" s="1" customFormat="1" ht="16.5" customHeight="1">
      <c r="B180" s="34"/>
      <c r="C180" s="174" t="s">
        <v>364</v>
      </c>
      <c r="D180" s="174" t="s">
        <v>124</v>
      </c>
      <c r="E180" s="175" t="s">
        <v>365</v>
      </c>
      <c r="F180" s="176" t="s">
        <v>366</v>
      </c>
      <c r="G180" s="177" t="s">
        <v>213</v>
      </c>
      <c r="H180" s="178">
        <v>2064.1570000000002</v>
      </c>
      <c r="I180" s="179"/>
      <c r="J180" s="180">
        <f>ROUND(I180*H180,2)</f>
        <v>0</v>
      </c>
      <c r="K180" s="176" t="s">
        <v>128</v>
      </c>
      <c r="L180" s="38"/>
      <c r="M180" s="181" t="s">
        <v>1</v>
      </c>
      <c r="N180" s="182" t="s">
        <v>48</v>
      </c>
      <c r="O180" s="60"/>
      <c r="P180" s="183">
        <f>O180*H180</f>
        <v>0</v>
      </c>
      <c r="Q180" s="183">
        <v>2.5999999999999998E-4</v>
      </c>
      <c r="R180" s="183">
        <f>Q180*H180</f>
        <v>0.53668081999999995</v>
      </c>
      <c r="S180" s="183">
        <v>0</v>
      </c>
      <c r="T180" s="184">
        <f>S180*H180</f>
        <v>0</v>
      </c>
      <c r="AR180" s="16" t="s">
        <v>146</v>
      </c>
      <c r="AT180" s="16" t="s">
        <v>124</v>
      </c>
      <c r="AU180" s="16" t="s">
        <v>86</v>
      </c>
      <c r="AY180" s="16" t="s">
        <v>121</v>
      </c>
      <c r="BE180" s="185">
        <f>IF(N180="základní",J180,0)</f>
        <v>0</v>
      </c>
      <c r="BF180" s="185">
        <f>IF(N180="snížená",J180,0)</f>
        <v>0</v>
      </c>
      <c r="BG180" s="185">
        <f>IF(N180="zákl. přenesená",J180,0)</f>
        <v>0</v>
      </c>
      <c r="BH180" s="185">
        <f>IF(N180="sníž. přenesená",J180,0)</f>
        <v>0</v>
      </c>
      <c r="BI180" s="185">
        <f>IF(N180="nulová",J180,0)</f>
        <v>0</v>
      </c>
      <c r="BJ180" s="16" t="s">
        <v>84</v>
      </c>
      <c r="BK180" s="185">
        <f>ROUND(I180*H180,2)</f>
        <v>0</v>
      </c>
      <c r="BL180" s="16" t="s">
        <v>146</v>
      </c>
      <c r="BM180" s="16" t="s">
        <v>367</v>
      </c>
    </row>
    <row r="181" spans="2:65" s="1" customFormat="1" ht="16.5" customHeight="1">
      <c r="B181" s="34"/>
      <c r="C181" s="174" t="s">
        <v>368</v>
      </c>
      <c r="D181" s="174" t="s">
        <v>124</v>
      </c>
      <c r="E181" s="175" t="s">
        <v>369</v>
      </c>
      <c r="F181" s="176" t="s">
        <v>370</v>
      </c>
      <c r="G181" s="177" t="s">
        <v>213</v>
      </c>
      <c r="H181" s="178">
        <v>178.52500000000001</v>
      </c>
      <c r="I181" s="179"/>
      <c r="J181" s="180">
        <f>ROUND(I181*H181,2)</f>
        <v>0</v>
      </c>
      <c r="K181" s="176" t="s">
        <v>128</v>
      </c>
      <c r="L181" s="38"/>
      <c r="M181" s="181" t="s">
        <v>1</v>
      </c>
      <c r="N181" s="182" t="s">
        <v>48</v>
      </c>
      <c r="O181" s="60"/>
      <c r="P181" s="183">
        <f>O181*H181</f>
        <v>0</v>
      </c>
      <c r="Q181" s="183">
        <v>4.8900000000000002E-3</v>
      </c>
      <c r="R181" s="183">
        <f>Q181*H181</f>
        <v>0.8729872500000001</v>
      </c>
      <c r="S181" s="183">
        <v>0</v>
      </c>
      <c r="T181" s="184">
        <f>S181*H181</f>
        <v>0</v>
      </c>
      <c r="AR181" s="16" t="s">
        <v>146</v>
      </c>
      <c r="AT181" s="16" t="s">
        <v>124</v>
      </c>
      <c r="AU181" s="16" t="s">
        <v>86</v>
      </c>
      <c r="AY181" s="16" t="s">
        <v>121</v>
      </c>
      <c r="BE181" s="185">
        <f>IF(N181="základní",J181,0)</f>
        <v>0</v>
      </c>
      <c r="BF181" s="185">
        <f>IF(N181="snížená",J181,0)</f>
        <v>0</v>
      </c>
      <c r="BG181" s="185">
        <f>IF(N181="zákl. přenesená",J181,0)</f>
        <v>0</v>
      </c>
      <c r="BH181" s="185">
        <f>IF(N181="sníž. přenesená",J181,0)</f>
        <v>0</v>
      </c>
      <c r="BI181" s="185">
        <f>IF(N181="nulová",J181,0)</f>
        <v>0</v>
      </c>
      <c r="BJ181" s="16" t="s">
        <v>84</v>
      </c>
      <c r="BK181" s="185">
        <f>ROUND(I181*H181,2)</f>
        <v>0</v>
      </c>
      <c r="BL181" s="16" t="s">
        <v>146</v>
      </c>
      <c r="BM181" s="16" t="s">
        <v>371</v>
      </c>
    </row>
    <row r="182" spans="2:65" s="11" customFormat="1" ht="11.25">
      <c r="B182" s="192"/>
      <c r="C182" s="193"/>
      <c r="D182" s="186" t="s">
        <v>219</v>
      </c>
      <c r="E182" s="194" t="s">
        <v>1</v>
      </c>
      <c r="F182" s="195" t="s">
        <v>372</v>
      </c>
      <c r="G182" s="193"/>
      <c r="H182" s="196">
        <v>178.52500000000001</v>
      </c>
      <c r="I182" s="197"/>
      <c r="J182" s="193"/>
      <c r="K182" s="193"/>
      <c r="L182" s="198"/>
      <c r="M182" s="199"/>
      <c r="N182" s="200"/>
      <c r="O182" s="200"/>
      <c r="P182" s="200"/>
      <c r="Q182" s="200"/>
      <c r="R182" s="200"/>
      <c r="S182" s="200"/>
      <c r="T182" s="201"/>
      <c r="AT182" s="202" t="s">
        <v>219</v>
      </c>
      <c r="AU182" s="202" t="s">
        <v>86</v>
      </c>
      <c r="AV182" s="11" t="s">
        <v>86</v>
      </c>
      <c r="AW182" s="11" t="s">
        <v>38</v>
      </c>
      <c r="AX182" s="11" t="s">
        <v>77</v>
      </c>
      <c r="AY182" s="202" t="s">
        <v>121</v>
      </c>
    </row>
    <row r="183" spans="2:65" s="12" customFormat="1" ht="11.25">
      <c r="B183" s="203"/>
      <c r="C183" s="204"/>
      <c r="D183" s="186" t="s">
        <v>219</v>
      </c>
      <c r="E183" s="205" t="s">
        <v>1</v>
      </c>
      <c r="F183" s="206" t="s">
        <v>221</v>
      </c>
      <c r="G183" s="204"/>
      <c r="H183" s="207">
        <v>178.52500000000001</v>
      </c>
      <c r="I183" s="208"/>
      <c r="J183" s="204"/>
      <c r="K183" s="204"/>
      <c r="L183" s="209"/>
      <c r="M183" s="210"/>
      <c r="N183" s="211"/>
      <c r="O183" s="211"/>
      <c r="P183" s="211"/>
      <c r="Q183" s="211"/>
      <c r="R183" s="211"/>
      <c r="S183" s="211"/>
      <c r="T183" s="212"/>
      <c r="AT183" s="213" t="s">
        <v>219</v>
      </c>
      <c r="AU183" s="213" t="s">
        <v>86</v>
      </c>
      <c r="AV183" s="12" t="s">
        <v>146</v>
      </c>
      <c r="AW183" s="12" t="s">
        <v>38</v>
      </c>
      <c r="AX183" s="12" t="s">
        <v>84</v>
      </c>
      <c r="AY183" s="213" t="s">
        <v>121</v>
      </c>
    </row>
    <row r="184" spans="2:65" s="1" customFormat="1" ht="16.5" customHeight="1">
      <c r="B184" s="34"/>
      <c r="C184" s="174" t="s">
        <v>373</v>
      </c>
      <c r="D184" s="174" t="s">
        <v>124</v>
      </c>
      <c r="E184" s="175" t="s">
        <v>374</v>
      </c>
      <c r="F184" s="176" t="s">
        <v>375</v>
      </c>
      <c r="G184" s="177" t="s">
        <v>271</v>
      </c>
      <c r="H184" s="178">
        <v>357.05</v>
      </c>
      <c r="I184" s="179"/>
      <c r="J184" s="180">
        <f>ROUND(I184*H184,2)</f>
        <v>0</v>
      </c>
      <c r="K184" s="176" t="s">
        <v>128</v>
      </c>
      <c r="L184" s="38"/>
      <c r="M184" s="181" t="s">
        <v>1</v>
      </c>
      <c r="N184" s="182" t="s">
        <v>48</v>
      </c>
      <c r="O184" s="60"/>
      <c r="P184" s="183">
        <f>O184*H184</f>
        <v>0</v>
      </c>
      <c r="Q184" s="183">
        <v>2.0000000000000002E-5</v>
      </c>
      <c r="R184" s="183">
        <f>Q184*H184</f>
        <v>7.1410000000000006E-3</v>
      </c>
      <c r="S184" s="183">
        <v>0</v>
      </c>
      <c r="T184" s="184">
        <f>S184*H184</f>
        <v>0</v>
      </c>
      <c r="AR184" s="16" t="s">
        <v>146</v>
      </c>
      <c r="AT184" s="16" t="s">
        <v>124</v>
      </c>
      <c r="AU184" s="16" t="s">
        <v>86</v>
      </c>
      <c r="AY184" s="16" t="s">
        <v>121</v>
      </c>
      <c r="BE184" s="185">
        <f>IF(N184="základní",J184,0)</f>
        <v>0</v>
      </c>
      <c r="BF184" s="185">
        <f>IF(N184="snížená",J184,0)</f>
        <v>0</v>
      </c>
      <c r="BG184" s="185">
        <f>IF(N184="zákl. přenesená",J184,0)</f>
        <v>0</v>
      </c>
      <c r="BH184" s="185">
        <f>IF(N184="sníž. přenesená",J184,0)</f>
        <v>0</v>
      </c>
      <c r="BI184" s="185">
        <f>IF(N184="nulová",J184,0)</f>
        <v>0</v>
      </c>
      <c r="BJ184" s="16" t="s">
        <v>84</v>
      </c>
      <c r="BK184" s="185">
        <f>ROUND(I184*H184,2)</f>
        <v>0</v>
      </c>
      <c r="BL184" s="16" t="s">
        <v>146</v>
      </c>
      <c r="BM184" s="16" t="s">
        <v>376</v>
      </c>
    </row>
    <row r="185" spans="2:65" s="1" customFormat="1" ht="16.5" customHeight="1">
      <c r="B185" s="34"/>
      <c r="C185" s="214" t="s">
        <v>377</v>
      </c>
      <c r="D185" s="214" t="s">
        <v>241</v>
      </c>
      <c r="E185" s="215" t="s">
        <v>378</v>
      </c>
      <c r="F185" s="216" t="s">
        <v>379</v>
      </c>
      <c r="G185" s="217" t="s">
        <v>271</v>
      </c>
      <c r="H185" s="218">
        <v>392.755</v>
      </c>
      <c r="I185" s="219"/>
      <c r="J185" s="220">
        <f>ROUND(I185*H185,2)</f>
        <v>0</v>
      </c>
      <c r="K185" s="216" t="s">
        <v>128</v>
      </c>
      <c r="L185" s="221"/>
      <c r="M185" s="222" t="s">
        <v>1</v>
      </c>
      <c r="N185" s="223" t="s">
        <v>48</v>
      </c>
      <c r="O185" s="60"/>
      <c r="P185" s="183">
        <f>O185*H185</f>
        <v>0</v>
      </c>
      <c r="Q185" s="183">
        <v>5.5999999999999995E-4</v>
      </c>
      <c r="R185" s="183">
        <f>Q185*H185</f>
        <v>0.21994279999999997</v>
      </c>
      <c r="S185" s="183">
        <v>0</v>
      </c>
      <c r="T185" s="184">
        <f>S185*H185</f>
        <v>0</v>
      </c>
      <c r="AR185" s="16" t="s">
        <v>166</v>
      </c>
      <c r="AT185" s="16" t="s">
        <v>241</v>
      </c>
      <c r="AU185" s="16" t="s">
        <v>86</v>
      </c>
      <c r="AY185" s="16" t="s">
        <v>121</v>
      </c>
      <c r="BE185" s="185">
        <f>IF(N185="základní",J185,0)</f>
        <v>0</v>
      </c>
      <c r="BF185" s="185">
        <f>IF(N185="snížená",J185,0)</f>
        <v>0</v>
      </c>
      <c r="BG185" s="185">
        <f>IF(N185="zákl. přenesená",J185,0)</f>
        <v>0</v>
      </c>
      <c r="BH185" s="185">
        <f>IF(N185="sníž. přenesená",J185,0)</f>
        <v>0</v>
      </c>
      <c r="BI185" s="185">
        <f>IF(N185="nulová",J185,0)</f>
        <v>0</v>
      </c>
      <c r="BJ185" s="16" t="s">
        <v>84</v>
      </c>
      <c r="BK185" s="185">
        <f>ROUND(I185*H185,2)</f>
        <v>0</v>
      </c>
      <c r="BL185" s="16" t="s">
        <v>146</v>
      </c>
      <c r="BM185" s="16" t="s">
        <v>380</v>
      </c>
    </row>
    <row r="186" spans="2:65" s="11" customFormat="1" ht="11.25">
      <c r="B186" s="192"/>
      <c r="C186" s="193"/>
      <c r="D186" s="186" t="s">
        <v>219</v>
      </c>
      <c r="E186" s="193"/>
      <c r="F186" s="195" t="s">
        <v>381</v>
      </c>
      <c r="G186" s="193"/>
      <c r="H186" s="196">
        <v>392.755</v>
      </c>
      <c r="I186" s="197"/>
      <c r="J186" s="193"/>
      <c r="K186" s="193"/>
      <c r="L186" s="198"/>
      <c r="M186" s="199"/>
      <c r="N186" s="200"/>
      <c r="O186" s="200"/>
      <c r="P186" s="200"/>
      <c r="Q186" s="200"/>
      <c r="R186" s="200"/>
      <c r="S186" s="200"/>
      <c r="T186" s="201"/>
      <c r="AT186" s="202" t="s">
        <v>219</v>
      </c>
      <c r="AU186" s="202" t="s">
        <v>86</v>
      </c>
      <c r="AV186" s="11" t="s">
        <v>86</v>
      </c>
      <c r="AW186" s="11" t="s">
        <v>4</v>
      </c>
      <c r="AX186" s="11" t="s">
        <v>84</v>
      </c>
      <c r="AY186" s="202" t="s">
        <v>121</v>
      </c>
    </row>
    <row r="187" spans="2:65" s="1" customFormat="1" ht="16.5" customHeight="1">
      <c r="B187" s="34"/>
      <c r="C187" s="174" t="s">
        <v>382</v>
      </c>
      <c r="D187" s="174" t="s">
        <v>124</v>
      </c>
      <c r="E187" s="175" t="s">
        <v>383</v>
      </c>
      <c r="F187" s="176" t="s">
        <v>384</v>
      </c>
      <c r="G187" s="177" t="s">
        <v>271</v>
      </c>
      <c r="H187" s="178">
        <v>68</v>
      </c>
      <c r="I187" s="179"/>
      <c r="J187" s="180">
        <f>ROUND(I187*H187,2)</f>
        <v>0</v>
      </c>
      <c r="K187" s="176" t="s">
        <v>128</v>
      </c>
      <c r="L187" s="38"/>
      <c r="M187" s="181" t="s">
        <v>1</v>
      </c>
      <c r="N187" s="182" t="s">
        <v>48</v>
      </c>
      <c r="O187" s="60"/>
      <c r="P187" s="183">
        <f>O187*H187</f>
        <v>0</v>
      </c>
      <c r="Q187" s="183">
        <v>0</v>
      </c>
      <c r="R187" s="183">
        <f>Q187*H187</f>
        <v>0</v>
      </c>
      <c r="S187" s="183">
        <v>0</v>
      </c>
      <c r="T187" s="184">
        <f>S187*H187</f>
        <v>0</v>
      </c>
      <c r="AR187" s="16" t="s">
        <v>146</v>
      </c>
      <c r="AT187" s="16" t="s">
        <v>124</v>
      </c>
      <c r="AU187" s="16" t="s">
        <v>86</v>
      </c>
      <c r="AY187" s="16" t="s">
        <v>121</v>
      </c>
      <c r="BE187" s="185">
        <f>IF(N187="základní",J187,0)</f>
        <v>0</v>
      </c>
      <c r="BF187" s="185">
        <f>IF(N187="snížená",J187,0)</f>
        <v>0</v>
      </c>
      <c r="BG187" s="185">
        <f>IF(N187="zákl. přenesená",J187,0)</f>
        <v>0</v>
      </c>
      <c r="BH187" s="185">
        <f>IF(N187="sníž. přenesená",J187,0)</f>
        <v>0</v>
      </c>
      <c r="BI187" s="185">
        <f>IF(N187="nulová",J187,0)</f>
        <v>0</v>
      </c>
      <c r="BJ187" s="16" t="s">
        <v>84</v>
      </c>
      <c r="BK187" s="185">
        <f>ROUND(I187*H187,2)</f>
        <v>0</v>
      </c>
      <c r="BL187" s="16" t="s">
        <v>146</v>
      </c>
      <c r="BM187" s="16" t="s">
        <v>385</v>
      </c>
    </row>
    <row r="188" spans="2:65" s="1" customFormat="1" ht="16.5" customHeight="1">
      <c r="B188" s="34"/>
      <c r="C188" s="214" t="s">
        <v>386</v>
      </c>
      <c r="D188" s="214" t="s">
        <v>241</v>
      </c>
      <c r="E188" s="215" t="s">
        <v>387</v>
      </c>
      <c r="F188" s="216" t="s">
        <v>388</v>
      </c>
      <c r="G188" s="217" t="s">
        <v>271</v>
      </c>
      <c r="H188" s="218">
        <v>74.8</v>
      </c>
      <c r="I188" s="219"/>
      <c r="J188" s="220">
        <f>ROUND(I188*H188,2)</f>
        <v>0</v>
      </c>
      <c r="K188" s="216" t="s">
        <v>128</v>
      </c>
      <c r="L188" s="221"/>
      <c r="M188" s="222" t="s">
        <v>1</v>
      </c>
      <c r="N188" s="223" t="s">
        <v>48</v>
      </c>
      <c r="O188" s="60"/>
      <c r="P188" s="183">
        <f>O188*H188</f>
        <v>0</v>
      </c>
      <c r="Q188" s="183">
        <v>1E-4</v>
      </c>
      <c r="R188" s="183">
        <f>Q188*H188</f>
        <v>7.4799999999999997E-3</v>
      </c>
      <c r="S188" s="183">
        <v>0</v>
      </c>
      <c r="T188" s="184">
        <f>S188*H188</f>
        <v>0</v>
      </c>
      <c r="AR188" s="16" t="s">
        <v>166</v>
      </c>
      <c r="AT188" s="16" t="s">
        <v>241</v>
      </c>
      <c r="AU188" s="16" t="s">
        <v>86</v>
      </c>
      <c r="AY188" s="16" t="s">
        <v>121</v>
      </c>
      <c r="BE188" s="185">
        <f>IF(N188="základní",J188,0)</f>
        <v>0</v>
      </c>
      <c r="BF188" s="185">
        <f>IF(N188="snížená",J188,0)</f>
        <v>0</v>
      </c>
      <c r="BG188" s="185">
        <f>IF(N188="zákl. přenesená",J188,0)</f>
        <v>0</v>
      </c>
      <c r="BH188" s="185">
        <f>IF(N188="sníž. přenesená",J188,0)</f>
        <v>0</v>
      </c>
      <c r="BI188" s="185">
        <f>IF(N188="nulová",J188,0)</f>
        <v>0</v>
      </c>
      <c r="BJ188" s="16" t="s">
        <v>84</v>
      </c>
      <c r="BK188" s="185">
        <f>ROUND(I188*H188,2)</f>
        <v>0</v>
      </c>
      <c r="BL188" s="16" t="s">
        <v>146</v>
      </c>
      <c r="BM188" s="16" t="s">
        <v>389</v>
      </c>
    </row>
    <row r="189" spans="2:65" s="11" customFormat="1" ht="11.25">
      <c r="B189" s="192"/>
      <c r="C189" s="193"/>
      <c r="D189" s="186" t="s">
        <v>219</v>
      </c>
      <c r="E189" s="193"/>
      <c r="F189" s="195" t="s">
        <v>390</v>
      </c>
      <c r="G189" s="193"/>
      <c r="H189" s="196">
        <v>74.8</v>
      </c>
      <c r="I189" s="197"/>
      <c r="J189" s="193"/>
      <c r="K189" s="193"/>
      <c r="L189" s="198"/>
      <c r="M189" s="199"/>
      <c r="N189" s="200"/>
      <c r="O189" s="200"/>
      <c r="P189" s="200"/>
      <c r="Q189" s="200"/>
      <c r="R189" s="200"/>
      <c r="S189" s="200"/>
      <c r="T189" s="201"/>
      <c r="AT189" s="202" t="s">
        <v>219</v>
      </c>
      <c r="AU189" s="202" t="s">
        <v>86</v>
      </c>
      <c r="AV189" s="11" t="s">
        <v>86</v>
      </c>
      <c r="AW189" s="11" t="s">
        <v>4</v>
      </c>
      <c r="AX189" s="11" t="s">
        <v>84</v>
      </c>
      <c r="AY189" s="202" t="s">
        <v>121</v>
      </c>
    </row>
    <row r="190" spans="2:65" s="1" customFormat="1" ht="16.5" customHeight="1">
      <c r="B190" s="34"/>
      <c r="C190" s="174" t="s">
        <v>391</v>
      </c>
      <c r="D190" s="174" t="s">
        <v>124</v>
      </c>
      <c r="E190" s="175" t="s">
        <v>392</v>
      </c>
      <c r="F190" s="176" t="s">
        <v>393</v>
      </c>
      <c r="G190" s="177" t="s">
        <v>271</v>
      </c>
      <c r="H190" s="178">
        <v>3311.9380000000001</v>
      </c>
      <c r="I190" s="179"/>
      <c r="J190" s="180">
        <f>ROUND(I190*H190,2)</f>
        <v>0</v>
      </c>
      <c r="K190" s="176" t="s">
        <v>128</v>
      </c>
      <c r="L190" s="38"/>
      <c r="M190" s="181" t="s">
        <v>1</v>
      </c>
      <c r="N190" s="182" t="s">
        <v>48</v>
      </c>
      <c r="O190" s="60"/>
      <c r="P190" s="183">
        <f>O190*H190</f>
        <v>0</v>
      </c>
      <c r="Q190" s="183">
        <v>0</v>
      </c>
      <c r="R190" s="183">
        <f>Q190*H190</f>
        <v>0</v>
      </c>
      <c r="S190" s="183">
        <v>0</v>
      </c>
      <c r="T190" s="184">
        <f>S190*H190</f>
        <v>0</v>
      </c>
      <c r="AR190" s="16" t="s">
        <v>146</v>
      </c>
      <c r="AT190" s="16" t="s">
        <v>124</v>
      </c>
      <c r="AU190" s="16" t="s">
        <v>86</v>
      </c>
      <c r="AY190" s="16" t="s">
        <v>121</v>
      </c>
      <c r="BE190" s="185">
        <f>IF(N190="základní",J190,0)</f>
        <v>0</v>
      </c>
      <c r="BF190" s="185">
        <f>IF(N190="snížená",J190,0)</f>
        <v>0</v>
      </c>
      <c r="BG190" s="185">
        <f>IF(N190="zákl. přenesená",J190,0)</f>
        <v>0</v>
      </c>
      <c r="BH190" s="185">
        <f>IF(N190="sníž. přenesená",J190,0)</f>
        <v>0</v>
      </c>
      <c r="BI190" s="185">
        <f>IF(N190="nulová",J190,0)</f>
        <v>0</v>
      </c>
      <c r="BJ190" s="16" t="s">
        <v>84</v>
      </c>
      <c r="BK190" s="185">
        <f>ROUND(I190*H190,2)</f>
        <v>0</v>
      </c>
      <c r="BL190" s="16" t="s">
        <v>146</v>
      </c>
      <c r="BM190" s="16" t="s">
        <v>394</v>
      </c>
    </row>
    <row r="191" spans="2:65" s="11" customFormat="1" ht="11.25">
      <c r="B191" s="192"/>
      <c r="C191" s="193"/>
      <c r="D191" s="186" t="s">
        <v>219</v>
      </c>
      <c r="E191" s="194" t="s">
        <v>1</v>
      </c>
      <c r="F191" s="195" t="s">
        <v>395</v>
      </c>
      <c r="G191" s="193"/>
      <c r="H191" s="196">
        <v>950.6</v>
      </c>
      <c r="I191" s="197"/>
      <c r="J191" s="193"/>
      <c r="K191" s="193"/>
      <c r="L191" s="198"/>
      <c r="M191" s="199"/>
      <c r="N191" s="200"/>
      <c r="O191" s="200"/>
      <c r="P191" s="200"/>
      <c r="Q191" s="200"/>
      <c r="R191" s="200"/>
      <c r="S191" s="200"/>
      <c r="T191" s="201"/>
      <c r="AT191" s="202" t="s">
        <v>219</v>
      </c>
      <c r="AU191" s="202" t="s">
        <v>86</v>
      </c>
      <c r="AV191" s="11" t="s">
        <v>86</v>
      </c>
      <c r="AW191" s="11" t="s">
        <v>38</v>
      </c>
      <c r="AX191" s="11" t="s">
        <v>77</v>
      </c>
      <c r="AY191" s="202" t="s">
        <v>121</v>
      </c>
    </row>
    <row r="192" spans="2:65" s="11" customFormat="1" ht="11.25">
      <c r="B192" s="192"/>
      <c r="C192" s="193"/>
      <c r="D192" s="186" t="s">
        <v>219</v>
      </c>
      <c r="E192" s="194" t="s">
        <v>1</v>
      </c>
      <c r="F192" s="195" t="s">
        <v>396</v>
      </c>
      <c r="G192" s="193"/>
      <c r="H192" s="196">
        <v>2361.3380000000002</v>
      </c>
      <c r="I192" s="197"/>
      <c r="J192" s="193"/>
      <c r="K192" s="193"/>
      <c r="L192" s="198"/>
      <c r="M192" s="199"/>
      <c r="N192" s="200"/>
      <c r="O192" s="200"/>
      <c r="P192" s="200"/>
      <c r="Q192" s="200"/>
      <c r="R192" s="200"/>
      <c r="S192" s="200"/>
      <c r="T192" s="201"/>
      <c r="AT192" s="202" t="s">
        <v>219</v>
      </c>
      <c r="AU192" s="202" t="s">
        <v>86</v>
      </c>
      <c r="AV192" s="11" t="s">
        <v>86</v>
      </c>
      <c r="AW192" s="11" t="s">
        <v>38</v>
      </c>
      <c r="AX192" s="11" t="s">
        <v>77</v>
      </c>
      <c r="AY192" s="202" t="s">
        <v>121</v>
      </c>
    </row>
    <row r="193" spans="2:65" s="12" customFormat="1" ht="11.25">
      <c r="B193" s="203"/>
      <c r="C193" s="204"/>
      <c r="D193" s="186" t="s">
        <v>219</v>
      </c>
      <c r="E193" s="205" t="s">
        <v>1</v>
      </c>
      <c r="F193" s="206" t="s">
        <v>221</v>
      </c>
      <c r="G193" s="204"/>
      <c r="H193" s="207">
        <v>3311.9380000000001</v>
      </c>
      <c r="I193" s="208"/>
      <c r="J193" s="204"/>
      <c r="K193" s="204"/>
      <c r="L193" s="209"/>
      <c r="M193" s="210"/>
      <c r="N193" s="211"/>
      <c r="O193" s="211"/>
      <c r="P193" s="211"/>
      <c r="Q193" s="211"/>
      <c r="R193" s="211"/>
      <c r="S193" s="211"/>
      <c r="T193" s="212"/>
      <c r="AT193" s="213" t="s">
        <v>219</v>
      </c>
      <c r="AU193" s="213" t="s">
        <v>86</v>
      </c>
      <c r="AV193" s="12" t="s">
        <v>146</v>
      </c>
      <c r="AW193" s="12" t="s">
        <v>38</v>
      </c>
      <c r="AX193" s="12" t="s">
        <v>84</v>
      </c>
      <c r="AY193" s="213" t="s">
        <v>121</v>
      </c>
    </row>
    <row r="194" spans="2:65" s="1" customFormat="1" ht="16.5" customHeight="1">
      <c r="B194" s="34"/>
      <c r="C194" s="214" t="s">
        <v>397</v>
      </c>
      <c r="D194" s="214" t="s">
        <v>241</v>
      </c>
      <c r="E194" s="215" t="s">
        <v>398</v>
      </c>
      <c r="F194" s="216" t="s">
        <v>399</v>
      </c>
      <c r="G194" s="217" t="s">
        <v>271</v>
      </c>
      <c r="H194" s="218">
        <v>2597.471</v>
      </c>
      <c r="I194" s="219"/>
      <c r="J194" s="220">
        <f>ROUND(I194*H194,2)</f>
        <v>0</v>
      </c>
      <c r="K194" s="216" t="s">
        <v>128</v>
      </c>
      <c r="L194" s="221"/>
      <c r="M194" s="222" t="s">
        <v>1</v>
      </c>
      <c r="N194" s="223" t="s">
        <v>48</v>
      </c>
      <c r="O194" s="60"/>
      <c r="P194" s="183">
        <f>O194*H194</f>
        <v>0</v>
      </c>
      <c r="Q194" s="183">
        <v>3.0000000000000001E-5</v>
      </c>
      <c r="R194" s="183">
        <f>Q194*H194</f>
        <v>7.7924130000000008E-2</v>
      </c>
      <c r="S194" s="183">
        <v>0</v>
      </c>
      <c r="T194" s="184">
        <f>S194*H194</f>
        <v>0</v>
      </c>
      <c r="AR194" s="16" t="s">
        <v>166</v>
      </c>
      <c r="AT194" s="16" t="s">
        <v>241</v>
      </c>
      <c r="AU194" s="16" t="s">
        <v>86</v>
      </c>
      <c r="AY194" s="16" t="s">
        <v>121</v>
      </c>
      <c r="BE194" s="185">
        <f>IF(N194="základní",J194,0)</f>
        <v>0</v>
      </c>
      <c r="BF194" s="185">
        <f>IF(N194="snížená",J194,0)</f>
        <v>0</v>
      </c>
      <c r="BG194" s="185">
        <f>IF(N194="zákl. přenesená",J194,0)</f>
        <v>0</v>
      </c>
      <c r="BH194" s="185">
        <f>IF(N194="sníž. přenesená",J194,0)</f>
        <v>0</v>
      </c>
      <c r="BI194" s="185">
        <f>IF(N194="nulová",J194,0)</f>
        <v>0</v>
      </c>
      <c r="BJ194" s="16" t="s">
        <v>84</v>
      </c>
      <c r="BK194" s="185">
        <f>ROUND(I194*H194,2)</f>
        <v>0</v>
      </c>
      <c r="BL194" s="16" t="s">
        <v>146</v>
      </c>
      <c r="BM194" s="16" t="s">
        <v>400</v>
      </c>
    </row>
    <row r="195" spans="2:65" s="1" customFormat="1" ht="16.5" customHeight="1">
      <c r="B195" s="34"/>
      <c r="C195" s="214" t="s">
        <v>401</v>
      </c>
      <c r="D195" s="214" t="s">
        <v>241</v>
      </c>
      <c r="E195" s="215" t="s">
        <v>402</v>
      </c>
      <c r="F195" s="216" t="s">
        <v>403</v>
      </c>
      <c r="G195" s="217" t="s">
        <v>271</v>
      </c>
      <c r="H195" s="218">
        <v>1045.6600000000001</v>
      </c>
      <c r="I195" s="219"/>
      <c r="J195" s="220">
        <f>ROUND(I195*H195,2)</f>
        <v>0</v>
      </c>
      <c r="K195" s="216" t="s">
        <v>128</v>
      </c>
      <c r="L195" s="221"/>
      <c r="M195" s="222" t="s">
        <v>1</v>
      </c>
      <c r="N195" s="223" t="s">
        <v>48</v>
      </c>
      <c r="O195" s="60"/>
      <c r="P195" s="183">
        <f>O195*H195</f>
        <v>0</v>
      </c>
      <c r="Q195" s="183">
        <v>1E-4</v>
      </c>
      <c r="R195" s="183">
        <f>Q195*H195</f>
        <v>0.10456600000000002</v>
      </c>
      <c r="S195" s="183">
        <v>0</v>
      </c>
      <c r="T195" s="184">
        <f>S195*H195</f>
        <v>0</v>
      </c>
      <c r="AR195" s="16" t="s">
        <v>166</v>
      </c>
      <c r="AT195" s="16" t="s">
        <v>241</v>
      </c>
      <c r="AU195" s="16" t="s">
        <v>86</v>
      </c>
      <c r="AY195" s="16" t="s">
        <v>121</v>
      </c>
      <c r="BE195" s="185">
        <f>IF(N195="základní",J195,0)</f>
        <v>0</v>
      </c>
      <c r="BF195" s="185">
        <f>IF(N195="snížená",J195,0)</f>
        <v>0</v>
      </c>
      <c r="BG195" s="185">
        <f>IF(N195="zákl. přenesená",J195,0)</f>
        <v>0</v>
      </c>
      <c r="BH195" s="185">
        <f>IF(N195="sníž. přenesená",J195,0)</f>
        <v>0</v>
      </c>
      <c r="BI195" s="185">
        <f>IF(N195="nulová",J195,0)</f>
        <v>0</v>
      </c>
      <c r="BJ195" s="16" t="s">
        <v>84</v>
      </c>
      <c r="BK195" s="185">
        <f>ROUND(I195*H195,2)</f>
        <v>0</v>
      </c>
      <c r="BL195" s="16" t="s">
        <v>146</v>
      </c>
      <c r="BM195" s="16" t="s">
        <v>404</v>
      </c>
    </row>
    <row r="196" spans="2:65" s="1" customFormat="1" ht="16.5" customHeight="1">
      <c r="B196" s="34"/>
      <c r="C196" s="174" t="s">
        <v>405</v>
      </c>
      <c r="D196" s="174" t="s">
        <v>124</v>
      </c>
      <c r="E196" s="175" t="s">
        <v>406</v>
      </c>
      <c r="F196" s="176" t="s">
        <v>407</v>
      </c>
      <c r="G196" s="177" t="s">
        <v>271</v>
      </c>
      <c r="H196" s="178">
        <v>1958.37</v>
      </c>
      <c r="I196" s="179"/>
      <c r="J196" s="180">
        <f>ROUND(I196*H196,2)</f>
        <v>0</v>
      </c>
      <c r="K196" s="176" t="s">
        <v>128</v>
      </c>
      <c r="L196" s="38"/>
      <c r="M196" s="181" t="s">
        <v>1</v>
      </c>
      <c r="N196" s="182" t="s">
        <v>48</v>
      </c>
      <c r="O196" s="60"/>
      <c r="P196" s="183">
        <f>O196*H196</f>
        <v>0</v>
      </c>
      <c r="Q196" s="183">
        <v>0</v>
      </c>
      <c r="R196" s="183">
        <f>Q196*H196</f>
        <v>0</v>
      </c>
      <c r="S196" s="183">
        <v>0</v>
      </c>
      <c r="T196" s="184">
        <f>S196*H196</f>
        <v>0</v>
      </c>
      <c r="AR196" s="16" t="s">
        <v>146</v>
      </c>
      <c r="AT196" s="16" t="s">
        <v>124</v>
      </c>
      <c r="AU196" s="16" t="s">
        <v>86</v>
      </c>
      <c r="AY196" s="16" t="s">
        <v>121</v>
      </c>
      <c r="BE196" s="185">
        <f>IF(N196="základní",J196,0)</f>
        <v>0</v>
      </c>
      <c r="BF196" s="185">
        <f>IF(N196="snížená",J196,0)</f>
        <v>0</v>
      </c>
      <c r="BG196" s="185">
        <f>IF(N196="zákl. přenesená",J196,0)</f>
        <v>0</v>
      </c>
      <c r="BH196" s="185">
        <f>IF(N196="sníž. přenesená",J196,0)</f>
        <v>0</v>
      </c>
      <c r="BI196" s="185">
        <f>IF(N196="nulová",J196,0)</f>
        <v>0</v>
      </c>
      <c r="BJ196" s="16" t="s">
        <v>84</v>
      </c>
      <c r="BK196" s="185">
        <f>ROUND(I196*H196,2)</f>
        <v>0</v>
      </c>
      <c r="BL196" s="16" t="s">
        <v>146</v>
      </c>
      <c r="BM196" s="16" t="s">
        <v>408</v>
      </c>
    </row>
    <row r="197" spans="2:65" s="11" customFormat="1" ht="11.25">
      <c r="B197" s="192"/>
      <c r="C197" s="193"/>
      <c r="D197" s="186" t="s">
        <v>219</v>
      </c>
      <c r="E197" s="194" t="s">
        <v>1</v>
      </c>
      <c r="F197" s="195" t="s">
        <v>395</v>
      </c>
      <c r="G197" s="193"/>
      <c r="H197" s="196">
        <v>950.6</v>
      </c>
      <c r="I197" s="197"/>
      <c r="J197" s="193"/>
      <c r="K197" s="193"/>
      <c r="L197" s="198"/>
      <c r="M197" s="199"/>
      <c r="N197" s="200"/>
      <c r="O197" s="200"/>
      <c r="P197" s="200"/>
      <c r="Q197" s="200"/>
      <c r="R197" s="200"/>
      <c r="S197" s="200"/>
      <c r="T197" s="201"/>
      <c r="AT197" s="202" t="s">
        <v>219</v>
      </c>
      <c r="AU197" s="202" t="s">
        <v>86</v>
      </c>
      <c r="AV197" s="11" t="s">
        <v>86</v>
      </c>
      <c r="AW197" s="11" t="s">
        <v>38</v>
      </c>
      <c r="AX197" s="11" t="s">
        <v>77</v>
      </c>
      <c r="AY197" s="202" t="s">
        <v>121</v>
      </c>
    </row>
    <row r="198" spans="2:65" s="11" customFormat="1" ht="11.25">
      <c r="B198" s="192"/>
      <c r="C198" s="193"/>
      <c r="D198" s="186" t="s">
        <v>219</v>
      </c>
      <c r="E198" s="194" t="s">
        <v>1</v>
      </c>
      <c r="F198" s="195" t="s">
        <v>409</v>
      </c>
      <c r="G198" s="193"/>
      <c r="H198" s="196">
        <v>1007.77</v>
      </c>
      <c r="I198" s="197"/>
      <c r="J198" s="193"/>
      <c r="K198" s="193"/>
      <c r="L198" s="198"/>
      <c r="M198" s="199"/>
      <c r="N198" s="200"/>
      <c r="O198" s="200"/>
      <c r="P198" s="200"/>
      <c r="Q198" s="200"/>
      <c r="R198" s="200"/>
      <c r="S198" s="200"/>
      <c r="T198" s="201"/>
      <c r="AT198" s="202" t="s">
        <v>219</v>
      </c>
      <c r="AU198" s="202" t="s">
        <v>86</v>
      </c>
      <c r="AV198" s="11" t="s">
        <v>86</v>
      </c>
      <c r="AW198" s="11" t="s">
        <v>38</v>
      </c>
      <c r="AX198" s="11" t="s">
        <v>77</v>
      </c>
      <c r="AY198" s="202" t="s">
        <v>121</v>
      </c>
    </row>
    <row r="199" spans="2:65" s="12" customFormat="1" ht="11.25">
      <c r="B199" s="203"/>
      <c r="C199" s="204"/>
      <c r="D199" s="186" t="s">
        <v>219</v>
      </c>
      <c r="E199" s="205" t="s">
        <v>1</v>
      </c>
      <c r="F199" s="206" t="s">
        <v>221</v>
      </c>
      <c r="G199" s="204"/>
      <c r="H199" s="207">
        <v>1958.37</v>
      </c>
      <c r="I199" s="208"/>
      <c r="J199" s="204"/>
      <c r="K199" s="204"/>
      <c r="L199" s="209"/>
      <c r="M199" s="210"/>
      <c r="N199" s="211"/>
      <c r="O199" s="211"/>
      <c r="P199" s="211"/>
      <c r="Q199" s="211"/>
      <c r="R199" s="211"/>
      <c r="S199" s="211"/>
      <c r="T199" s="212"/>
      <c r="AT199" s="213" t="s">
        <v>219</v>
      </c>
      <c r="AU199" s="213" t="s">
        <v>86</v>
      </c>
      <c r="AV199" s="12" t="s">
        <v>146</v>
      </c>
      <c r="AW199" s="12" t="s">
        <v>38</v>
      </c>
      <c r="AX199" s="12" t="s">
        <v>84</v>
      </c>
      <c r="AY199" s="213" t="s">
        <v>121</v>
      </c>
    </row>
    <row r="200" spans="2:65" s="1" customFormat="1" ht="16.5" customHeight="1">
      <c r="B200" s="34"/>
      <c r="C200" s="214" t="s">
        <v>410</v>
      </c>
      <c r="D200" s="214" t="s">
        <v>241</v>
      </c>
      <c r="E200" s="215" t="s">
        <v>411</v>
      </c>
      <c r="F200" s="216" t="s">
        <v>412</v>
      </c>
      <c r="G200" s="217" t="s">
        <v>271</v>
      </c>
      <c r="H200" s="218">
        <v>2154.2069999999999</v>
      </c>
      <c r="I200" s="219"/>
      <c r="J200" s="220">
        <f>ROUND(I200*H200,2)</f>
        <v>0</v>
      </c>
      <c r="K200" s="216" t="s">
        <v>128</v>
      </c>
      <c r="L200" s="221"/>
      <c r="M200" s="222" t="s">
        <v>1</v>
      </c>
      <c r="N200" s="223" t="s">
        <v>48</v>
      </c>
      <c r="O200" s="60"/>
      <c r="P200" s="183">
        <f>O200*H200</f>
        <v>0</v>
      </c>
      <c r="Q200" s="183">
        <v>4.0000000000000003E-5</v>
      </c>
      <c r="R200" s="183">
        <f>Q200*H200</f>
        <v>8.616828E-2</v>
      </c>
      <c r="S200" s="183">
        <v>0</v>
      </c>
      <c r="T200" s="184">
        <f>S200*H200</f>
        <v>0</v>
      </c>
      <c r="AR200" s="16" t="s">
        <v>166</v>
      </c>
      <c r="AT200" s="16" t="s">
        <v>241</v>
      </c>
      <c r="AU200" s="16" t="s">
        <v>86</v>
      </c>
      <c r="AY200" s="16" t="s">
        <v>121</v>
      </c>
      <c r="BE200" s="185">
        <f>IF(N200="základní",J200,0)</f>
        <v>0</v>
      </c>
      <c r="BF200" s="185">
        <f>IF(N200="snížená",J200,0)</f>
        <v>0</v>
      </c>
      <c r="BG200" s="185">
        <f>IF(N200="zákl. přenesená",J200,0)</f>
        <v>0</v>
      </c>
      <c r="BH200" s="185">
        <f>IF(N200="sníž. přenesená",J200,0)</f>
        <v>0</v>
      </c>
      <c r="BI200" s="185">
        <f>IF(N200="nulová",J200,0)</f>
        <v>0</v>
      </c>
      <c r="BJ200" s="16" t="s">
        <v>84</v>
      </c>
      <c r="BK200" s="185">
        <f>ROUND(I200*H200,2)</f>
        <v>0</v>
      </c>
      <c r="BL200" s="16" t="s">
        <v>146</v>
      </c>
      <c r="BM200" s="16" t="s">
        <v>413</v>
      </c>
    </row>
    <row r="201" spans="2:65" s="1" customFormat="1" ht="19.5">
      <c r="B201" s="34"/>
      <c r="C201" s="35"/>
      <c r="D201" s="186" t="s">
        <v>131</v>
      </c>
      <c r="E201" s="35"/>
      <c r="F201" s="187" t="s">
        <v>414</v>
      </c>
      <c r="G201" s="35"/>
      <c r="H201" s="35"/>
      <c r="I201" s="103"/>
      <c r="J201" s="35"/>
      <c r="K201" s="35"/>
      <c r="L201" s="38"/>
      <c r="M201" s="188"/>
      <c r="N201" s="60"/>
      <c r="O201" s="60"/>
      <c r="P201" s="60"/>
      <c r="Q201" s="60"/>
      <c r="R201" s="60"/>
      <c r="S201" s="60"/>
      <c r="T201" s="61"/>
      <c r="AT201" s="16" t="s">
        <v>131</v>
      </c>
      <c r="AU201" s="16" t="s">
        <v>86</v>
      </c>
    </row>
    <row r="202" spans="2:65" s="11" customFormat="1" ht="11.25">
      <c r="B202" s="192"/>
      <c r="C202" s="193"/>
      <c r="D202" s="186" t="s">
        <v>219</v>
      </c>
      <c r="E202" s="193"/>
      <c r="F202" s="195" t="s">
        <v>415</v>
      </c>
      <c r="G202" s="193"/>
      <c r="H202" s="196">
        <v>2154.2069999999999</v>
      </c>
      <c r="I202" s="197"/>
      <c r="J202" s="193"/>
      <c r="K202" s="193"/>
      <c r="L202" s="198"/>
      <c r="M202" s="199"/>
      <c r="N202" s="200"/>
      <c r="O202" s="200"/>
      <c r="P202" s="200"/>
      <c r="Q202" s="200"/>
      <c r="R202" s="200"/>
      <c r="S202" s="200"/>
      <c r="T202" s="201"/>
      <c r="AT202" s="202" t="s">
        <v>219</v>
      </c>
      <c r="AU202" s="202" t="s">
        <v>86</v>
      </c>
      <c r="AV202" s="11" t="s">
        <v>86</v>
      </c>
      <c r="AW202" s="11" t="s">
        <v>4</v>
      </c>
      <c r="AX202" s="11" t="s">
        <v>84</v>
      </c>
      <c r="AY202" s="202" t="s">
        <v>121</v>
      </c>
    </row>
    <row r="203" spans="2:65" s="1" customFormat="1" ht="16.5" customHeight="1">
      <c r="B203" s="34"/>
      <c r="C203" s="174" t="s">
        <v>416</v>
      </c>
      <c r="D203" s="174" t="s">
        <v>124</v>
      </c>
      <c r="E203" s="175" t="s">
        <v>417</v>
      </c>
      <c r="F203" s="176" t="s">
        <v>418</v>
      </c>
      <c r="G203" s="177" t="s">
        <v>213</v>
      </c>
      <c r="H203" s="178">
        <v>58.5</v>
      </c>
      <c r="I203" s="179"/>
      <c r="J203" s="180">
        <f>ROUND(I203*H203,2)</f>
        <v>0</v>
      </c>
      <c r="K203" s="176" t="s">
        <v>128</v>
      </c>
      <c r="L203" s="38"/>
      <c r="M203" s="181" t="s">
        <v>1</v>
      </c>
      <c r="N203" s="182" t="s">
        <v>48</v>
      </c>
      <c r="O203" s="60"/>
      <c r="P203" s="183">
        <f>O203*H203</f>
        <v>0</v>
      </c>
      <c r="Q203" s="183">
        <v>8.3199999999999993E-3</v>
      </c>
      <c r="R203" s="183">
        <f>Q203*H203</f>
        <v>0.48671999999999993</v>
      </c>
      <c r="S203" s="183">
        <v>0</v>
      </c>
      <c r="T203" s="184">
        <f>S203*H203</f>
        <v>0</v>
      </c>
      <c r="AR203" s="16" t="s">
        <v>146</v>
      </c>
      <c r="AT203" s="16" t="s">
        <v>124</v>
      </c>
      <c r="AU203" s="16" t="s">
        <v>86</v>
      </c>
      <c r="AY203" s="16" t="s">
        <v>121</v>
      </c>
      <c r="BE203" s="185">
        <f>IF(N203="základní",J203,0)</f>
        <v>0</v>
      </c>
      <c r="BF203" s="185">
        <f>IF(N203="snížená",J203,0)</f>
        <v>0</v>
      </c>
      <c r="BG203" s="185">
        <f>IF(N203="zákl. přenesená",J203,0)</f>
        <v>0</v>
      </c>
      <c r="BH203" s="185">
        <f>IF(N203="sníž. přenesená",J203,0)</f>
        <v>0</v>
      </c>
      <c r="BI203" s="185">
        <f>IF(N203="nulová",J203,0)</f>
        <v>0</v>
      </c>
      <c r="BJ203" s="16" t="s">
        <v>84</v>
      </c>
      <c r="BK203" s="185">
        <f>ROUND(I203*H203,2)</f>
        <v>0</v>
      </c>
      <c r="BL203" s="16" t="s">
        <v>146</v>
      </c>
      <c r="BM203" s="16" t="s">
        <v>419</v>
      </c>
    </row>
    <row r="204" spans="2:65" s="11" customFormat="1" ht="11.25">
      <c r="B204" s="192"/>
      <c r="C204" s="193"/>
      <c r="D204" s="186" t="s">
        <v>219</v>
      </c>
      <c r="E204" s="194" t="s">
        <v>1</v>
      </c>
      <c r="F204" s="195" t="s">
        <v>420</v>
      </c>
      <c r="G204" s="193"/>
      <c r="H204" s="196">
        <v>58.5</v>
      </c>
      <c r="I204" s="197"/>
      <c r="J204" s="193"/>
      <c r="K204" s="193"/>
      <c r="L204" s="198"/>
      <c r="M204" s="199"/>
      <c r="N204" s="200"/>
      <c r="O204" s="200"/>
      <c r="P204" s="200"/>
      <c r="Q204" s="200"/>
      <c r="R204" s="200"/>
      <c r="S204" s="200"/>
      <c r="T204" s="201"/>
      <c r="AT204" s="202" t="s">
        <v>219</v>
      </c>
      <c r="AU204" s="202" t="s">
        <v>86</v>
      </c>
      <c r="AV204" s="11" t="s">
        <v>86</v>
      </c>
      <c r="AW204" s="11" t="s">
        <v>38</v>
      </c>
      <c r="AX204" s="11" t="s">
        <v>77</v>
      </c>
      <c r="AY204" s="202" t="s">
        <v>121</v>
      </c>
    </row>
    <row r="205" spans="2:65" s="12" customFormat="1" ht="11.25">
      <c r="B205" s="203"/>
      <c r="C205" s="204"/>
      <c r="D205" s="186" t="s">
        <v>219</v>
      </c>
      <c r="E205" s="205" t="s">
        <v>1</v>
      </c>
      <c r="F205" s="206" t="s">
        <v>221</v>
      </c>
      <c r="G205" s="204"/>
      <c r="H205" s="207">
        <v>58.5</v>
      </c>
      <c r="I205" s="208"/>
      <c r="J205" s="204"/>
      <c r="K205" s="204"/>
      <c r="L205" s="209"/>
      <c r="M205" s="210"/>
      <c r="N205" s="211"/>
      <c r="O205" s="211"/>
      <c r="P205" s="211"/>
      <c r="Q205" s="211"/>
      <c r="R205" s="211"/>
      <c r="S205" s="211"/>
      <c r="T205" s="212"/>
      <c r="AT205" s="213" t="s">
        <v>219</v>
      </c>
      <c r="AU205" s="213" t="s">
        <v>86</v>
      </c>
      <c r="AV205" s="12" t="s">
        <v>146</v>
      </c>
      <c r="AW205" s="12" t="s">
        <v>38</v>
      </c>
      <c r="AX205" s="12" t="s">
        <v>84</v>
      </c>
      <c r="AY205" s="213" t="s">
        <v>121</v>
      </c>
    </row>
    <row r="206" spans="2:65" s="1" customFormat="1" ht="16.5" customHeight="1">
      <c r="B206" s="34"/>
      <c r="C206" s="214" t="s">
        <v>421</v>
      </c>
      <c r="D206" s="214" t="s">
        <v>241</v>
      </c>
      <c r="E206" s="215" t="s">
        <v>422</v>
      </c>
      <c r="F206" s="216" t="s">
        <v>423</v>
      </c>
      <c r="G206" s="217" t="s">
        <v>213</v>
      </c>
      <c r="H206" s="218">
        <v>64.349999999999994</v>
      </c>
      <c r="I206" s="219"/>
      <c r="J206" s="220">
        <f>ROUND(I206*H206,2)</f>
        <v>0</v>
      </c>
      <c r="K206" s="216" t="s">
        <v>128</v>
      </c>
      <c r="L206" s="221"/>
      <c r="M206" s="222" t="s">
        <v>1</v>
      </c>
      <c r="N206" s="223" t="s">
        <v>48</v>
      </c>
      <c r="O206" s="60"/>
      <c r="P206" s="183">
        <f>O206*H206</f>
        <v>0</v>
      </c>
      <c r="Q206" s="183">
        <v>1.6999999999999999E-3</v>
      </c>
      <c r="R206" s="183">
        <f>Q206*H206</f>
        <v>0.10939499999999998</v>
      </c>
      <c r="S206" s="183">
        <v>0</v>
      </c>
      <c r="T206" s="184">
        <f>S206*H206</f>
        <v>0</v>
      </c>
      <c r="AR206" s="16" t="s">
        <v>166</v>
      </c>
      <c r="AT206" s="16" t="s">
        <v>241</v>
      </c>
      <c r="AU206" s="16" t="s">
        <v>86</v>
      </c>
      <c r="AY206" s="16" t="s">
        <v>121</v>
      </c>
      <c r="BE206" s="185">
        <f>IF(N206="základní",J206,0)</f>
        <v>0</v>
      </c>
      <c r="BF206" s="185">
        <f>IF(N206="snížená",J206,0)</f>
        <v>0</v>
      </c>
      <c r="BG206" s="185">
        <f>IF(N206="zákl. přenesená",J206,0)</f>
        <v>0</v>
      </c>
      <c r="BH206" s="185">
        <f>IF(N206="sníž. přenesená",J206,0)</f>
        <v>0</v>
      </c>
      <c r="BI206" s="185">
        <f>IF(N206="nulová",J206,0)</f>
        <v>0</v>
      </c>
      <c r="BJ206" s="16" t="s">
        <v>84</v>
      </c>
      <c r="BK206" s="185">
        <f>ROUND(I206*H206,2)</f>
        <v>0</v>
      </c>
      <c r="BL206" s="16" t="s">
        <v>146</v>
      </c>
      <c r="BM206" s="16" t="s">
        <v>424</v>
      </c>
    </row>
    <row r="207" spans="2:65" s="1" customFormat="1" ht="19.5">
      <c r="B207" s="34"/>
      <c r="C207" s="35"/>
      <c r="D207" s="186" t="s">
        <v>131</v>
      </c>
      <c r="E207" s="35"/>
      <c r="F207" s="187" t="s">
        <v>425</v>
      </c>
      <c r="G207" s="35"/>
      <c r="H207" s="35"/>
      <c r="I207" s="103"/>
      <c r="J207" s="35"/>
      <c r="K207" s="35"/>
      <c r="L207" s="38"/>
      <c r="M207" s="188"/>
      <c r="N207" s="60"/>
      <c r="O207" s="60"/>
      <c r="P207" s="60"/>
      <c r="Q207" s="60"/>
      <c r="R207" s="60"/>
      <c r="S207" s="60"/>
      <c r="T207" s="61"/>
      <c r="AT207" s="16" t="s">
        <v>131</v>
      </c>
      <c r="AU207" s="16" t="s">
        <v>86</v>
      </c>
    </row>
    <row r="208" spans="2:65" s="11" customFormat="1" ht="11.25">
      <c r="B208" s="192"/>
      <c r="C208" s="193"/>
      <c r="D208" s="186" t="s">
        <v>219</v>
      </c>
      <c r="E208" s="193"/>
      <c r="F208" s="195" t="s">
        <v>426</v>
      </c>
      <c r="G208" s="193"/>
      <c r="H208" s="196">
        <v>64.349999999999994</v>
      </c>
      <c r="I208" s="197"/>
      <c r="J208" s="193"/>
      <c r="K208" s="193"/>
      <c r="L208" s="198"/>
      <c r="M208" s="199"/>
      <c r="N208" s="200"/>
      <c r="O208" s="200"/>
      <c r="P208" s="200"/>
      <c r="Q208" s="200"/>
      <c r="R208" s="200"/>
      <c r="S208" s="200"/>
      <c r="T208" s="201"/>
      <c r="AT208" s="202" t="s">
        <v>219</v>
      </c>
      <c r="AU208" s="202" t="s">
        <v>86</v>
      </c>
      <c r="AV208" s="11" t="s">
        <v>86</v>
      </c>
      <c r="AW208" s="11" t="s">
        <v>4</v>
      </c>
      <c r="AX208" s="11" t="s">
        <v>84</v>
      </c>
      <c r="AY208" s="202" t="s">
        <v>121</v>
      </c>
    </row>
    <row r="209" spans="2:65" s="1" customFormat="1" ht="16.5" customHeight="1">
      <c r="B209" s="34"/>
      <c r="C209" s="174" t="s">
        <v>427</v>
      </c>
      <c r="D209" s="174" t="s">
        <v>124</v>
      </c>
      <c r="E209" s="175" t="s">
        <v>428</v>
      </c>
      <c r="F209" s="176" t="s">
        <v>429</v>
      </c>
      <c r="G209" s="177" t="s">
        <v>213</v>
      </c>
      <c r="H209" s="178">
        <v>107.11499999999999</v>
      </c>
      <c r="I209" s="179"/>
      <c r="J209" s="180">
        <f>ROUND(I209*H209,2)</f>
        <v>0</v>
      </c>
      <c r="K209" s="176" t="s">
        <v>128</v>
      </c>
      <c r="L209" s="38"/>
      <c r="M209" s="181" t="s">
        <v>1</v>
      </c>
      <c r="N209" s="182" t="s">
        <v>48</v>
      </c>
      <c r="O209" s="60"/>
      <c r="P209" s="183">
        <f>O209*H209</f>
        <v>0</v>
      </c>
      <c r="Q209" s="183">
        <v>8.5000000000000006E-3</v>
      </c>
      <c r="R209" s="183">
        <f>Q209*H209</f>
        <v>0.91047750000000005</v>
      </c>
      <c r="S209" s="183">
        <v>0</v>
      </c>
      <c r="T209" s="184">
        <f>S209*H209</f>
        <v>0</v>
      </c>
      <c r="AR209" s="16" t="s">
        <v>146</v>
      </c>
      <c r="AT209" s="16" t="s">
        <v>124</v>
      </c>
      <c r="AU209" s="16" t="s">
        <v>86</v>
      </c>
      <c r="AY209" s="16" t="s">
        <v>121</v>
      </c>
      <c r="BE209" s="185">
        <f>IF(N209="základní",J209,0)</f>
        <v>0</v>
      </c>
      <c r="BF209" s="185">
        <f>IF(N209="snížená",J209,0)</f>
        <v>0</v>
      </c>
      <c r="BG209" s="185">
        <f>IF(N209="zákl. přenesená",J209,0)</f>
        <v>0</v>
      </c>
      <c r="BH209" s="185">
        <f>IF(N209="sníž. přenesená",J209,0)</f>
        <v>0</v>
      </c>
      <c r="BI209" s="185">
        <f>IF(N209="nulová",J209,0)</f>
        <v>0</v>
      </c>
      <c r="BJ209" s="16" t="s">
        <v>84</v>
      </c>
      <c r="BK209" s="185">
        <f>ROUND(I209*H209,2)</f>
        <v>0</v>
      </c>
      <c r="BL209" s="16" t="s">
        <v>146</v>
      </c>
      <c r="BM209" s="16" t="s">
        <v>430</v>
      </c>
    </row>
    <row r="210" spans="2:65" s="11" customFormat="1" ht="11.25">
      <c r="B210" s="192"/>
      <c r="C210" s="193"/>
      <c r="D210" s="186" t="s">
        <v>219</v>
      </c>
      <c r="E210" s="194" t="s">
        <v>1</v>
      </c>
      <c r="F210" s="195" t="s">
        <v>431</v>
      </c>
      <c r="G210" s="193"/>
      <c r="H210" s="196">
        <v>107.11499999999999</v>
      </c>
      <c r="I210" s="197"/>
      <c r="J210" s="193"/>
      <c r="K210" s="193"/>
      <c r="L210" s="198"/>
      <c r="M210" s="199"/>
      <c r="N210" s="200"/>
      <c r="O210" s="200"/>
      <c r="P210" s="200"/>
      <c r="Q210" s="200"/>
      <c r="R210" s="200"/>
      <c r="S210" s="200"/>
      <c r="T210" s="201"/>
      <c r="AT210" s="202" t="s">
        <v>219</v>
      </c>
      <c r="AU210" s="202" t="s">
        <v>86</v>
      </c>
      <c r="AV210" s="11" t="s">
        <v>86</v>
      </c>
      <c r="AW210" s="11" t="s">
        <v>38</v>
      </c>
      <c r="AX210" s="11" t="s">
        <v>77</v>
      </c>
      <c r="AY210" s="202" t="s">
        <v>121</v>
      </c>
    </row>
    <row r="211" spans="2:65" s="12" customFormat="1" ht="11.25">
      <c r="B211" s="203"/>
      <c r="C211" s="204"/>
      <c r="D211" s="186" t="s">
        <v>219</v>
      </c>
      <c r="E211" s="205" t="s">
        <v>1</v>
      </c>
      <c r="F211" s="206" t="s">
        <v>221</v>
      </c>
      <c r="G211" s="204"/>
      <c r="H211" s="207">
        <v>107.11499999999999</v>
      </c>
      <c r="I211" s="208"/>
      <c r="J211" s="204"/>
      <c r="K211" s="204"/>
      <c r="L211" s="209"/>
      <c r="M211" s="210"/>
      <c r="N211" s="211"/>
      <c r="O211" s="211"/>
      <c r="P211" s="211"/>
      <c r="Q211" s="211"/>
      <c r="R211" s="211"/>
      <c r="S211" s="211"/>
      <c r="T211" s="212"/>
      <c r="AT211" s="213" t="s">
        <v>219</v>
      </c>
      <c r="AU211" s="213" t="s">
        <v>86</v>
      </c>
      <c r="AV211" s="12" t="s">
        <v>146</v>
      </c>
      <c r="AW211" s="12" t="s">
        <v>38</v>
      </c>
      <c r="AX211" s="12" t="s">
        <v>84</v>
      </c>
      <c r="AY211" s="213" t="s">
        <v>121</v>
      </c>
    </row>
    <row r="212" spans="2:65" s="1" customFormat="1" ht="16.5" customHeight="1">
      <c r="B212" s="34"/>
      <c r="C212" s="214" t="s">
        <v>432</v>
      </c>
      <c r="D212" s="214" t="s">
        <v>241</v>
      </c>
      <c r="E212" s="215" t="s">
        <v>433</v>
      </c>
      <c r="F212" s="216" t="s">
        <v>434</v>
      </c>
      <c r="G212" s="217" t="s">
        <v>217</v>
      </c>
      <c r="H212" s="218">
        <v>18.852</v>
      </c>
      <c r="I212" s="219"/>
      <c r="J212" s="220">
        <f>ROUND(I212*H212,2)</f>
        <v>0</v>
      </c>
      <c r="K212" s="216" t="s">
        <v>128</v>
      </c>
      <c r="L212" s="221"/>
      <c r="M212" s="222" t="s">
        <v>1</v>
      </c>
      <c r="N212" s="223" t="s">
        <v>48</v>
      </c>
      <c r="O212" s="60"/>
      <c r="P212" s="183">
        <f>O212*H212</f>
        <v>0</v>
      </c>
      <c r="Q212" s="183">
        <v>0.03</v>
      </c>
      <c r="R212" s="183">
        <f>Q212*H212</f>
        <v>0.56555999999999995</v>
      </c>
      <c r="S212" s="183">
        <v>0</v>
      </c>
      <c r="T212" s="184">
        <f>S212*H212</f>
        <v>0</v>
      </c>
      <c r="AR212" s="16" t="s">
        <v>166</v>
      </c>
      <c r="AT212" s="16" t="s">
        <v>241</v>
      </c>
      <c r="AU212" s="16" t="s">
        <v>86</v>
      </c>
      <c r="AY212" s="16" t="s">
        <v>121</v>
      </c>
      <c r="BE212" s="185">
        <f>IF(N212="základní",J212,0)</f>
        <v>0</v>
      </c>
      <c r="BF212" s="185">
        <f>IF(N212="snížená",J212,0)</f>
        <v>0</v>
      </c>
      <c r="BG212" s="185">
        <f>IF(N212="zákl. přenesená",J212,0)</f>
        <v>0</v>
      </c>
      <c r="BH212" s="185">
        <f>IF(N212="sníž. přenesená",J212,0)</f>
        <v>0</v>
      </c>
      <c r="BI212" s="185">
        <f>IF(N212="nulová",J212,0)</f>
        <v>0</v>
      </c>
      <c r="BJ212" s="16" t="s">
        <v>84</v>
      </c>
      <c r="BK212" s="185">
        <f>ROUND(I212*H212,2)</f>
        <v>0</v>
      </c>
      <c r="BL212" s="16" t="s">
        <v>146</v>
      </c>
      <c r="BM212" s="16" t="s">
        <v>435</v>
      </c>
    </row>
    <row r="213" spans="2:65" s="11" customFormat="1" ht="11.25">
      <c r="B213" s="192"/>
      <c r="C213" s="193"/>
      <c r="D213" s="186" t="s">
        <v>219</v>
      </c>
      <c r="E213" s="193"/>
      <c r="F213" s="195" t="s">
        <v>436</v>
      </c>
      <c r="G213" s="193"/>
      <c r="H213" s="196">
        <v>18.852</v>
      </c>
      <c r="I213" s="197"/>
      <c r="J213" s="193"/>
      <c r="K213" s="193"/>
      <c r="L213" s="198"/>
      <c r="M213" s="199"/>
      <c r="N213" s="200"/>
      <c r="O213" s="200"/>
      <c r="P213" s="200"/>
      <c r="Q213" s="200"/>
      <c r="R213" s="200"/>
      <c r="S213" s="200"/>
      <c r="T213" s="201"/>
      <c r="AT213" s="202" t="s">
        <v>219</v>
      </c>
      <c r="AU213" s="202" t="s">
        <v>86</v>
      </c>
      <c r="AV213" s="11" t="s">
        <v>86</v>
      </c>
      <c r="AW213" s="11" t="s">
        <v>4</v>
      </c>
      <c r="AX213" s="11" t="s">
        <v>84</v>
      </c>
      <c r="AY213" s="202" t="s">
        <v>121</v>
      </c>
    </row>
    <row r="214" spans="2:65" s="1" customFormat="1" ht="16.5" customHeight="1">
      <c r="B214" s="34"/>
      <c r="C214" s="174" t="s">
        <v>437</v>
      </c>
      <c r="D214" s="174" t="s">
        <v>124</v>
      </c>
      <c r="E214" s="175" t="s">
        <v>428</v>
      </c>
      <c r="F214" s="176" t="s">
        <v>429</v>
      </c>
      <c r="G214" s="177" t="s">
        <v>213</v>
      </c>
      <c r="H214" s="178">
        <v>1227.2629999999999</v>
      </c>
      <c r="I214" s="179"/>
      <c r="J214" s="180">
        <f>ROUND(I214*H214,2)</f>
        <v>0</v>
      </c>
      <c r="K214" s="176" t="s">
        <v>128</v>
      </c>
      <c r="L214" s="38"/>
      <c r="M214" s="181" t="s">
        <v>1</v>
      </c>
      <c r="N214" s="182" t="s">
        <v>48</v>
      </c>
      <c r="O214" s="60"/>
      <c r="P214" s="183">
        <f>O214*H214</f>
        <v>0</v>
      </c>
      <c r="Q214" s="183">
        <v>8.5000000000000006E-3</v>
      </c>
      <c r="R214" s="183">
        <f>Q214*H214</f>
        <v>10.4317355</v>
      </c>
      <c r="S214" s="183">
        <v>0</v>
      </c>
      <c r="T214" s="184">
        <f>S214*H214</f>
        <v>0</v>
      </c>
      <c r="AR214" s="16" t="s">
        <v>146</v>
      </c>
      <c r="AT214" s="16" t="s">
        <v>124</v>
      </c>
      <c r="AU214" s="16" t="s">
        <v>86</v>
      </c>
      <c r="AY214" s="16" t="s">
        <v>121</v>
      </c>
      <c r="BE214" s="185">
        <f>IF(N214="základní",J214,0)</f>
        <v>0</v>
      </c>
      <c r="BF214" s="185">
        <f>IF(N214="snížená",J214,0)</f>
        <v>0</v>
      </c>
      <c r="BG214" s="185">
        <f>IF(N214="zákl. přenesená",J214,0)</f>
        <v>0</v>
      </c>
      <c r="BH214" s="185">
        <f>IF(N214="sníž. přenesená",J214,0)</f>
        <v>0</v>
      </c>
      <c r="BI214" s="185">
        <f>IF(N214="nulová",J214,0)</f>
        <v>0</v>
      </c>
      <c r="BJ214" s="16" t="s">
        <v>84</v>
      </c>
      <c r="BK214" s="185">
        <f>ROUND(I214*H214,2)</f>
        <v>0</v>
      </c>
      <c r="BL214" s="16" t="s">
        <v>146</v>
      </c>
      <c r="BM214" s="16" t="s">
        <v>438</v>
      </c>
    </row>
    <row r="215" spans="2:65" s="11" customFormat="1" ht="11.25">
      <c r="B215" s="192"/>
      <c r="C215" s="193"/>
      <c r="D215" s="186" t="s">
        <v>219</v>
      </c>
      <c r="E215" s="194" t="s">
        <v>1</v>
      </c>
      <c r="F215" s="195" t="s">
        <v>439</v>
      </c>
      <c r="G215" s="193"/>
      <c r="H215" s="196">
        <v>1227.2629999999999</v>
      </c>
      <c r="I215" s="197"/>
      <c r="J215" s="193"/>
      <c r="K215" s="193"/>
      <c r="L215" s="198"/>
      <c r="M215" s="199"/>
      <c r="N215" s="200"/>
      <c r="O215" s="200"/>
      <c r="P215" s="200"/>
      <c r="Q215" s="200"/>
      <c r="R215" s="200"/>
      <c r="S215" s="200"/>
      <c r="T215" s="201"/>
      <c r="AT215" s="202" t="s">
        <v>219</v>
      </c>
      <c r="AU215" s="202" t="s">
        <v>86</v>
      </c>
      <c r="AV215" s="11" t="s">
        <v>86</v>
      </c>
      <c r="AW215" s="11" t="s">
        <v>38</v>
      </c>
      <c r="AX215" s="11" t="s">
        <v>77</v>
      </c>
      <c r="AY215" s="202" t="s">
        <v>121</v>
      </c>
    </row>
    <row r="216" spans="2:65" s="12" customFormat="1" ht="11.25">
      <c r="B216" s="203"/>
      <c r="C216" s="204"/>
      <c r="D216" s="186" t="s">
        <v>219</v>
      </c>
      <c r="E216" s="205" t="s">
        <v>1</v>
      </c>
      <c r="F216" s="206" t="s">
        <v>221</v>
      </c>
      <c r="G216" s="204"/>
      <c r="H216" s="207">
        <v>1227.2629999999999</v>
      </c>
      <c r="I216" s="208"/>
      <c r="J216" s="204"/>
      <c r="K216" s="204"/>
      <c r="L216" s="209"/>
      <c r="M216" s="210"/>
      <c r="N216" s="211"/>
      <c r="O216" s="211"/>
      <c r="P216" s="211"/>
      <c r="Q216" s="211"/>
      <c r="R216" s="211"/>
      <c r="S216" s="211"/>
      <c r="T216" s="212"/>
      <c r="AT216" s="213" t="s">
        <v>219</v>
      </c>
      <c r="AU216" s="213" t="s">
        <v>86</v>
      </c>
      <c r="AV216" s="12" t="s">
        <v>146</v>
      </c>
      <c r="AW216" s="12" t="s">
        <v>38</v>
      </c>
      <c r="AX216" s="12" t="s">
        <v>84</v>
      </c>
      <c r="AY216" s="213" t="s">
        <v>121</v>
      </c>
    </row>
    <row r="217" spans="2:65" s="1" customFormat="1" ht="16.5" customHeight="1">
      <c r="B217" s="34"/>
      <c r="C217" s="214" t="s">
        <v>440</v>
      </c>
      <c r="D217" s="214" t="s">
        <v>241</v>
      </c>
      <c r="E217" s="215" t="s">
        <v>441</v>
      </c>
      <c r="F217" s="216" t="s">
        <v>442</v>
      </c>
      <c r="G217" s="217" t="s">
        <v>213</v>
      </c>
      <c r="H217" s="218">
        <v>1349.989</v>
      </c>
      <c r="I217" s="219"/>
      <c r="J217" s="220">
        <f>ROUND(I217*H217,2)</f>
        <v>0</v>
      </c>
      <c r="K217" s="216" t="s">
        <v>128</v>
      </c>
      <c r="L217" s="221"/>
      <c r="M217" s="222" t="s">
        <v>1</v>
      </c>
      <c r="N217" s="223" t="s">
        <v>48</v>
      </c>
      <c r="O217" s="60"/>
      <c r="P217" s="183">
        <f>O217*H217</f>
        <v>0</v>
      </c>
      <c r="Q217" s="183">
        <v>2.7200000000000002E-3</v>
      </c>
      <c r="R217" s="183">
        <f>Q217*H217</f>
        <v>3.6719700800000004</v>
      </c>
      <c r="S217" s="183">
        <v>0</v>
      </c>
      <c r="T217" s="184">
        <f>S217*H217</f>
        <v>0</v>
      </c>
      <c r="AR217" s="16" t="s">
        <v>166</v>
      </c>
      <c r="AT217" s="16" t="s">
        <v>241</v>
      </c>
      <c r="AU217" s="16" t="s">
        <v>86</v>
      </c>
      <c r="AY217" s="16" t="s">
        <v>121</v>
      </c>
      <c r="BE217" s="185">
        <f>IF(N217="základní",J217,0)</f>
        <v>0</v>
      </c>
      <c r="BF217" s="185">
        <f>IF(N217="snížená",J217,0)</f>
        <v>0</v>
      </c>
      <c r="BG217" s="185">
        <f>IF(N217="zákl. přenesená",J217,0)</f>
        <v>0</v>
      </c>
      <c r="BH217" s="185">
        <f>IF(N217="sníž. přenesená",J217,0)</f>
        <v>0</v>
      </c>
      <c r="BI217" s="185">
        <f>IF(N217="nulová",J217,0)</f>
        <v>0</v>
      </c>
      <c r="BJ217" s="16" t="s">
        <v>84</v>
      </c>
      <c r="BK217" s="185">
        <f>ROUND(I217*H217,2)</f>
        <v>0</v>
      </c>
      <c r="BL217" s="16" t="s">
        <v>146</v>
      </c>
      <c r="BM217" s="16" t="s">
        <v>443</v>
      </c>
    </row>
    <row r="218" spans="2:65" s="1" customFormat="1" ht="19.5">
      <c r="B218" s="34"/>
      <c r="C218" s="35"/>
      <c r="D218" s="186" t="s">
        <v>131</v>
      </c>
      <c r="E218" s="35"/>
      <c r="F218" s="187" t="s">
        <v>425</v>
      </c>
      <c r="G218" s="35"/>
      <c r="H218" s="35"/>
      <c r="I218" s="103"/>
      <c r="J218" s="35"/>
      <c r="K218" s="35"/>
      <c r="L218" s="38"/>
      <c r="M218" s="188"/>
      <c r="N218" s="60"/>
      <c r="O218" s="60"/>
      <c r="P218" s="60"/>
      <c r="Q218" s="60"/>
      <c r="R218" s="60"/>
      <c r="S218" s="60"/>
      <c r="T218" s="61"/>
      <c r="AT218" s="16" t="s">
        <v>131</v>
      </c>
      <c r="AU218" s="16" t="s">
        <v>86</v>
      </c>
    </row>
    <row r="219" spans="2:65" s="11" customFormat="1" ht="11.25">
      <c r="B219" s="192"/>
      <c r="C219" s="193"/>
      <c r="D219" s="186" t="s">
        <v>219</v>
      </c>
      <c r="E219" s="193"/>
      <c r="F219" s="195" t="s">
        <v>444</v>
      </c>
      <c r="G219" s="193"/>
      <c r="H219" s="196">
        <v>1349.989</v>
      </c>
      <c r="I219" s="197"/>
      <c r="J219" s="193"/>
      <c r="K219" s="193"/>
      <c r="L219" s="198"/>
      <c r="M219" s="199"/>
      <c r="N219" s="200"/>
      <c r="O219" s="200"/>
      <c r="P219" s="200"/>
      <c r="Q219" s="200"/>
      <c r="R219" s="200"/>
      <c r="S219" s="200"/>
      <c r="T219" s="201"/>
      <c r="AT219" s="202" t="s">
        <v>219</v>
      </c>
      <c r="AU219" s="202" t="s">
        <v>86</v>
      </c>
      <c r="AV219" s="11" t="s">
        <v>86</v>
      </c>
      <c r="AW219" s="11" t="s">
        <v>4</v>
      </c>
      <c r="AX219" s="11" t="s">
        <v>84</v>
      </c>
      <c r="AY219" s="202" t="s">
        <v>121</v>
      </c>
    </row>
    <row r="220" spans="2:65" s="1" customFormat="1" ht="16.5" customHeight="1">
      <c r="B220" s="34"/>
      <c r="C220" s="174" t="s">
        <v>445</v>
      </c>
      <c r="D220" s="174" t="s">
        <v>124</v>
      </c>
      <c r="E220" s="175" t="s">
        <v>446</v>
      </c>
      <c r="F220" s="176" t="s">
        <v>447</v>
      </c>
      <c r="G220" s="177" t="s">
        <v>271</v>
      </c>
      <c r="H220" s="178">
        <v>1293.81</v>
      </c>
      <c r="I220" s="179"/>
      <c r="J220" s="180">
        <f>ROUND(I220*H220,2)</f>
        <v>0</v>
      </c>
      <c r="K220" s="176" t="s">
        <v>128</v>
      </c>
      <c r="L220" s="38"/>
      <c r="M220" s="181" t="s">
        <v>1</v>
      </c>
      <c r="N220" s="182" t="s">
        <v>48</v>
      </c>
      <c r="O220" s="60"/>
      <c r="P220" s="183">
        <f>O220*H220</f>
        <v>0</v>
      </c>
      <c r="Q220" s="183">
        <v>3.31E-3</v>
      </c>
      <c r="R220" s="183">
        <f>Q220*H220</f>
        <v>4.2825110999999998</v>
      </c>
      <c r="S220" s="183">
        <v>0</v>
      </c>
      <c r="T220" s="184">
        <f>S220*H220</f>
        <v>0</v>
      </c>
      <c r="AR220" s="16" t="s">
        <v>146</v>
      </c>
      <c r="AT220" s="16" t="s">
        <v>124</v>
      </c>
      <c r="AU220" s="16" t="s">
        <v>86</v>
      </c>
      <c r="AY220" s="16" t="s">
        <v>121</v>
      </c>
      <c r="BE220" s="185">
        <f>IF(N220="základní",J220,0)</f>
        <v>0</v>
      </c>
      <c r="BF220" s="185">
        <f>IF(N220="snížená",J220,0)</f>
        <v>0</v>
      </c>
      <c r="BG220" s="185">
        <f>IF(N220="zákl. přenesená",J220,0)</f>
        <v>0</v>
      </c>
      <c r="BH220" s="185">
        <f>IF(N220="sníž. přenesená",J220,0)</f>
        <v>0</v>
      </c>
      <c r="BI220" s="185">
        <f>IF(N220="nulová",J220,0)</f>
        <v>0</v>
      </c>
      <c r="BJ220" s="16" t="s">
        <v>84</v>
      </c>
      <c r="BK220" s="185">
        <f>ROUND(I220*H220,2)</f>
        <v>0</v>
      </c>
      <c r="BL220" s="16" t="s">
        <v>146</v>
      </c>
      <c r="BM220" s="16" t="s">
        <v>448</v>
      </c>
    </row>
    <row r="221" spans="2:65" s="1" customFormat="1" ht="16.5" customHeight="1">
      <c r="B221" s="34"/>
      <c r="C221" s="214" t="s">
        <v>449</v>
      </c>
      <c r="D221" s="214" t="s">
        <v>241</v>
      </c>
      <c r="E221" s="215" t="s">
        <v>450</v>
      </c>
      <c r="F221" s="216" t="s">
        <v>451</v>
      </c>
      <c r="G221" s="217" t="s">
        <v>213</v>
      </c>
      <c r="H221" s="218">
        <v>426.95699999999999</v>
      </c>
      <c r="I221" s="219"/>
      <c r="J221" s="220">
        <f>ROUND(I221*H221,2)</f>
        <v>0</v>
      </c>
      <c r="K221" s="216" t="s">
        <v>128</v>
      </c>
      <c r="L221" s="221"/>
      <c r="M221" s="222" t="s">
        <v>1</v>
      </c>
      <c r="N221" s="223" t="s">
        <v>48</v>
      </c>
      <c r="O221" s="60"/>
      <c r="P221" s="183">
        <f>O221*H221</f>
        <v>0</v>
      </c>
      <c r="Q221" s="183">
        <v>5.9999999999999995E-4</v>
      </c>
      <c r="R221" s="183">
        <f>Q221*H221</f>
        <v>0.25617419999999996</v>
      </c>
      <c r="S221" s="183">
        <v>0</v>
      </c>
      <c r="T221" s="184">
        <f>S221*H221</f>
        <v>0</v>
      </c>
      <c r="AR221" s="16" t="s">
        <v>166</v>
      </c>
      <c r="AT221" s="16" t="s">
        <v>241</v>
      </c>
      <c r="AU221" s="16" t="s">
        <v>86</v>
      </c>
      <c r="AY221" s="16" t="s">
        <v>121</v>
      </c>
      <c r="BE221" s="185">
        <f>IF(N221="základní",J221,0)</f>
        <v>0</v>
      </c>
      <c r="BF221" s="185">
        <f>IF(N221="snížená",J221,0)</f>
        <v>0</v>
      </c>
      <c r="BG221" s="185">
        <f>IF(N221="zákl. přenesená",J221,0)</f>
        <v>0</v>
      </c>
      <c r="BH221" s="185">
        <f>IF(N221="sníž. přenesená",J221,0)</f>
        <v>0</v>
      </c>
      <c r="BI221" s="185">
        <f>IF(N221="nulová",J221,0)</f>
        <v>0</v>
      </c>
      <c r="BJ221" s="16" t="s">
        <v>84</v>
      </c>
      <c r="BK221" s="185">
        <f>ROUND(I221*H221,2)</f>
        <v>0</v>
      </c>
      <c r="BL221" s="16" t="s">
        <v>146</v>
      </c>
      <c r="BM221" s="16" t="s">
        <v>452</v>
      </c>
    </row>
    <row r="222" spans="2:65" s="11" customFormat="1" ht="11.25">
      <c r="B222" s="192"/>
      <c r="C222" s="193"/>
      <c r="D222" s="186" t="s">
        <v>219</v>
      </c>
      <c r="E222" s="193"/>
      <c r="F222" s="195" t="s">
        <v>453</v>
      </c>
      <c r="G222" s="193"/>
      <c r="H222" s="196">
        <v>426.95699999999999</v>
      </c>
      <c r="I222" s="197"/>
      <c r="J222" s="193"/>
      <c r="K222" s="193"/>
      <c r="L222" s="198"/>
      <c r="M222" s="199"/>
      <c r="N222" s="200"/>
      <c r="O222" s="200"/>
      <c r="P222" s="200"/>
      <c r="Q222" s="200"/>
      <c r="R222" s="200"/>
      <c r="S222" s="200"/>
      <c r="T222" s="201"/>
      <c r="AT222" s="202" t="s">
        <v>219</v>
      </c>
      <c r="AU222" s="202" t="s">
        <v>86</v>
      </c>
      <c r="AV222" s="11" t="s">
        <v>86</v>
      </c>
      <c r="AW222" s="11" t="s">
        <v>4</v>
      </c>
      <c r="AX222" s="11" t="s">
        <v>84</v>
      </c>
      <c r="AY222" s="202" t="s">
        <v>121</v>
      </c>
    </row>
    <row r="223" spans="2:65" s="1" customFormat="1" ht="16.5" customHeight="1">
      <c r="B223" s="34"/>
      <c r="C223" s="174" t="s">
        <v>454</v>
      </c>
      <c r="D223" s="174" t="s">
        <v>124</v>
      </c>
      <c r="E223" s="175" t="s">
        <v>455</v>
      </c>
      <c r="F223" s="176" t="s">
        <v>456</v>
      </c>
      <c r="G223" s="177" t="s">
        <v>213</v>
      </c>
      <c r="H223" s="178">
        <v>65.8</v>
      </c>
      <c r="I223" s="179"/>
      <c r="J223" s="180">
        <f>ROUND(I223*H223,2)</f>
        <v>0</v>
      </c>
      <c r="K223" s="176" t="s">
        <v>128</v>
      </c>
      <c r="L223" s="38"/>
      <c r="M223" s="181" t="s">
        <v>1</v>
      </c>
      <c r="N223" s="182" t="s">
        <v>48</v>
      </c>
      <c r="O223" s="60"/>
      <c r="P223" s="183">
        <f>O223*H223</f>
        <v>0</v>
      </c>
      <c r="Q223" s="183">
        <v>9.4400000000000005E-3</v>
      </c>
      <c r="R223" s="183">
        <f>Q223*H223</f>
        <v>0.62115200000000004</v>
      </c>
      <c r="S223" s="183">
        <v>0</v>
      </c>
      <c r="T223" s="184">
        <f>S223*H223</f>
        <v>0</v>
      </c>
      <c r="AR223" s="16" t="s">
        <v>146</v>
      </c>
      <c r="AT223" s="16" t="s">
        <v>124</v>
      </c>
      <c r="AU223" s="16" t="s">
        <v>86</v>
      </c>
      <c r="AY223" s="16" t="s">
        <v>121</v>
      </c>
      <c r="BE223" s="185">
        <f>IF(N223="základní",J223,0)</f>
        <v>0</v>
      </c>
      <c r="BF223" s="185">
        <f>IF(N223="snížená",J223,0)</f>
        <v>0</v>
      </c>
      <c r="BG223" s="185">
        <f>IF(N223="zákl. přenesená",J223,0)</f>
        <v>0</v>
      </c>
      <c r="BH223" s="185">
        <f>IF(N223="sníž. přenesená",J223,0)</f>
        <v>0</v>
      </c>
      <c r="BI223" s="185">
        <f>IF(N223="nulová",J223,0)</f>
        <v>0</v>
      </c>
      <c r="BJ223" s="16" t="s">
        <v>84</v>
      </c>
      <c r="BK223" s="185">
        <f>ROUND(I223*H223,2)</f>
        <v>0</v>
      </c>
      <c r="BL223" s="16" t="s">
        <v>146</v>
      </c>
      <c r="BM223" s="16" t="s">
        <v>457</v>
      </c>
    </row>
    <row r="224" spans="2:65" s="11" customFormat="1" ht="11.25">
      <c r="B224" s="192"/>
      <c r="C224" s="193"/>
      <c r="D224" s="186" t="s">
        <v>219</v>
      </c>
      <c r="E224" s="194" t="s">
        <v>1</v>
      </c>
      <c r="F224" s="195" t="s">
        <v>458</v>
      </c>
      <c r="G224" s="193"/>
      <c r="H224" s="196">
        <v>65.8</v>
      </c>
      <c r="I224" s="197"/>
      <c r="J224" s="193"/>
      <c r="K224" s="193"/>
      <c r="L224" s="198"/>
      <c r="M224" s="199"/>
      <c r="N224" s="200"/>
      <c r="O224" s="200"/>
      <c r="P224" s="200"/>
      <c r="Q224" s="200"/>
      <c r="R224" s="200"/>
      <c r="S224" s="200"/>
      <c r="T224" s="201"/>
      <c r="AT224" s="202" t="s">
        <v>219</v>
      </c>
      <c r="AU224" s="202" t="s">
        <v>86</v>
      </c>
      <c r="AV224" s="11" t="s">
        <v>86</v>
      </c>
      <c r="AW224" s="11" t="s">
        <v>38</v>
      </c>
      <c r="AX224" s="11" t="s">
        <v>77</v>
      </c>
      <c r="AY224" s="202" t="s">
        <v>121</v>
      </c>
    </row>
    <row r="225" spans="2:65" s="12" customFormat="1" ht="11.25">
      <c r="B225" s="203"/>
      <c r="C225" s="204"/>
      <c r="D225" s="186" t="s">
        <v>219</v>
      </c>
      <c r="E225" s="205" t="s">
        <v>1</v>
      </c>
      <c r="F225" s="206" t="s">
        <v>221</v>
      </c>
      <c r="G225" s="204"/>
      <c r="H225" s="207">
        <v>65.8</v>
      </c>
      <c r="I225" s="208"/>
      <c r="J225" s="204"/>
      <c r="K225" s="204"/>
      <c r="L225" s="209"/>
      <c r="M225" s="210"/>
      <c r="N225" s="211"/>
      <c r="O225" s="211"/>
      <c r="P225" s="211"/>
      <c r="Q225" s="211"/>
      <c r="R225" s="211"/>
      <c r="S225" s="211"/>
      <c r="T225" s="212"/>
      <c r="AT225" s="213" t="s">
        <v>219</v>
      </c>
      <c r="AU225" s="213" t="s">
        <v>86</v>
      </c>
      <c r="AV225" s="12" t="s">
        <v>146</v>
      </c>
      <c r="AW225" s="12" t="s">
        <v>38</v>
      </c>
      <c r="AX225" s="12" t="s">
        <v>84</v>
      </c>
      <c r="AY225" s="213" t="s">
        <v>121</v>
      </c>
    </row>
    <row r="226" spans="2:65" s="1" customFormat="1" ht="16.5" customHeight="1">
      <c r="B226" s="34"/>
      <c r="C226" s="214" t="s">
        <v>459</v>
      </c>
      <c r="D226" s="214" t="s">
        <v>241</v>
      </c>
      <c r="E226" s="215" t="s">
        <v>460</v>
      </c>
      <c r="F226" s="216" t="s">
        <v>461</v>
      </c>
      <c r="G226" s="217" t="s">
        <v>213</v>
      </c>
      <c r="H226" s="218">
        <v>72.38</v>
      </c>
      <c r="I226" s="219"/>
      <c r="J226" s="220">
        <f>ROUND(I226*H226,2)</f>
        <v>0</v>
      </c>
      <c r="K226" s="216" t="s">
        <v>128</v>
      </c>
      <c r="L226" s="221"/>
      <c r="M226" s="222" t="s">
        <v>1</v>
      </c>
      <c r="N226" s="223" t="s">
        <v>48</v>
      </c>
      <c r="O226" s="60"/>
      <c r="P226" s="183">
        <f>O226*H226</f>
        <v>0</v>
      </c>
      <c r="Q226" s="183">
        <v>1.7999999999999999E-2</v>
      </c>
      <c r="R226" s="183">
        <f>Q226*H226</f>
        <v>1.3028399999999998</v>
      </c>
      <c r="S226" s="183">
        <v>0</v>
      </c>
      <c r="T226" s="184">
        <f>S226*H226</f>
        <v>0</v>
      </c>
      <c r="AR226" s="16" t="s">
        <v>166</v>
      </c>
      <c r="AT226" s="16" t="s">
        <v>241</v>
      </c>
      <c r="AU226" s="16" t="s">
        <v>86</v>
      </c>
      <c r="AY226" s="16" t="s">
        <v>121</v>
      </c>
      <c r="BE226" s="185">
        <f>IF(N226="základní",J226,0)</f>
        <v>0</v>
      </c>
      <c r="BF226" s="185">
        <f>IF(N226="snížená",J226,0)</f>
        <v>0</v>
      </c>
      <c r="BG226" s="185">
        <f>IF(N226="zákl. přenesená",J226,0)</f>
        <v>0</v>
      </c>
      <c r="BH226" s="185">
        <f>IF(N226="sníž. přenesená",J226,0)</f>
        <v>0</v>
      </c>
      <c r="BI226" s="185">
        <f>IF(N226="nulová",J226,0)</f>
        <v>0</v>
      </c>
      <c r="BJ226" s="16" t="s">
        <v>84</v>
      </c>
      <c r="BK226" s="185">
        <f>ROUND(I226*H226,2)</f>
        <v>0</v>
      </c>
      <c r="BL226" s="16" t="s">
        <v>146</v>
      </c>
      <c r="BM226" s="16" t="s">
        <v>462</v>
      </c>
    </row>
    <row r="227" spans="2:65" s="1" customFormat="1" ht="19.5">
      <c r="B227" s="34"/>
      <c r="C227" s="35"/>
      <c r="D227" s="186" t="s">
        <v>131</v>
      </c>
      <c r="E227" s="35"/>
      <c r="F227" s="187" t="s">
        <v>349</v>
      </c>
      <c r="G227" s="35"/>
      <c r="H227" s="35"/>
      <c r="I227" s="103"/>
      <c r="J227" s="35"/>
      <c r="K227" s="35"/>
      <c r="L227" s="38"/>
      <c r="M227" s="188"/>
      <c r="N227" s="60"/>
      <c r="O227" s="60"/>
      <c r="P227" s="60"/>
      <c r="Q227" s="60"/>
      <c r="R227" s="60"/>
      <c r="S227" s="60"/>
      <c r="T227" s="61"/>
      <c r="AT227" s="16" t="s">
        <v>131</v>
      </c>
      <c r="AU227" s="16" t="s">
        <v>86</v>
      </c>
    </row>
    <row r="228" spans="2:65" s="11" customFormat="1" ht="11.25">
      <c r="B228" s="192"/>
      <c r="C228" s="193"/>
      <c r="D228" s="186" t="s">
        <v>219</v>
      </c>
      <c r="E228" s="193"/>
      <c r="F228" s="195" t="s">
        <v>463</v>
      </c>
      <c r="G228" s="193"/>
      <c r="H228" s="196">
        <v>72.38</v>
      </c>
      <c r="I228" s="197"/>
      <c r="J228" s="193"/>
      <c r="K228" s="193"/>
      <c r="L228" s="198"/>
      <c r="M228" s="199"/>
      <c r="N228" s="200"/>
      <c r="O228" s="200"/>
      <c r="P228" s="200"/>
      <c r="Q228" s="200"/>
      <c r="R228" s="200"/>
      <c r="S228" s="200"/>
      <c r="T228" s="201"/>
      <c r="AT228" s="202" t="s">
        <v>219</v>
      </c>
      <c r="AU228" s="202" t="s">
        <v>86</v>
      </c>
      <c r="AV228" s="11" t="s">
        <v>86</v>
      </c>
      <c r="AW228" s="11" t="s">
        <v>4</v>
      </c>
      <c r="AX228" s="11" t="s">
        <v>84</v>
      </c>
      <c r="AY228" s="202" t="s">
        <v>121</v>
      </c>
    </row>
    <row r="229" spans="2:65" s="1" customFormat="1" ht="16.5" customHeight="1">
      <c r="B229" s="34"/>
      <c r="C229" s="174" t="s">
        <v>464</v>
      </c>
      <c r="D229" s="174" t="s">
        <v>124</v>
      </c>
      <c r="E229" s="175" t="s">
        <v>465</v>
      </c>
      <c r="F229" s="176" t="s">
        <v>466</v>
      </c>
      <c r="G229" s="177" t="s">
        <v>213</v>
      </c>
      <c r="H229" s="178">
        <v>1392.875</v>
      </c>
      <c r="I229" s="179"/>
      <c r="J229" s="180">
        <f>ROUND(I229*H229,2)</f>
        <v>0</v>
      </c>
      <c r="K229" s="176" t="s">
        <v>128</v>
      </c>
      <c r="L229" s="38"/>
      <c r="M229" s="181" t="s">
        <v>1</v>
      </c>
      <c r="N229" s="182" t="s">
        <v>48</v>
      </c>
      <c r="O229" s="60"/>
      <c r="P229" s="183">
        <f>O229*H229</f>
        <v>0</v>
      </c>
      <c r="Q229" s="183">
        <v>6.0000000000000002E-5</v>
      </c>
      <c r="R229" s="183">
        <f>Q229*H229</f>
        <v>8.3572500000000008E-2</v>
      </c>
      <c r="S229" s="183">
        <v>0</v>
      </c>
      <c r="T229" s="184">
        <f>S229*H229</f>
        <v>0</v>
      </c>
      <c r="AR229" s="16" t="s">
        <v>146</v>
      </c>
      <c r="AT229" s="16" t="s">
        <v>124</v>
      </c>
      <c r="AU229" s="16" t="s">
        <v>86</v>
      </c>
      <c r="AY229" s="16" t="s">
        <v>121</v>
      </c>
      <c r="BE229" s="185">
        <f>IF(N229="základní",J229,0)</f>
        <v>0</v>
      </c>
      <c r="BF229" s="185">
        <f>IF(N229="snížená",J229,0)</f>
        <v>0</v>
      </c>
      <c r="BG229" s="185">
        <f>IF(N229="zákl. přenesená",J229,0)</f>
        <v>0</v>
      </c>
      <c r="BH229" s="185">
        <f>IF(N229="sníž. přenesená",J229,0)</f>
        <v>0</v>
      </c>
      <c r="BI229" s="185">
        <f>IF(N229="nulová",J229,0)</f>
        <v>0</v>
      </c>
      <c r="BJ229" s="16" t="s">
        <v>84</v>
      </c>
      <c r="BK229" s="185">
        <f>ROUND(I229*H229,2)</f>
        <v>0</v>
      </c>
      <c r="BL229" s="16" t="s">
        <v>146</v>
      </c>
      <c r="BM229" s="16" t="s">
        <v>467</v>
      </c>
    </row>
    <row r="230" spans="2:65" s="1" customFormat="1" ht="16.5" customHeight="1">
      <c r="B230" s="34"/>
      <c r="C230" s="174" t="s">
        <v>468</v>
      </c>
      <c r="D230" s="174" t="s">
        <v>124</v>
      </c>
      <c r="E230" s="175" t="s">
        <v>469</v>
      </c>
      <c r="F230" s="176" t="s">
        <v>470</v>
      </c>
      <c r="G230" s="177" t="s">
        <v>213</v>
      </c>
      <c r="H230" s="178">
        <v>65.8</v>
      </c>
      <c r="I230" s="179"/>
      <c r="J230" s="180">
        <f>ROUND(I230*H230,2)</f>
        <v>0</v>
      </c>
      <c r="K230" s="176" t="s">
        <v>128</v>
      </c>
      <c r="L230" s="38"/>
      <c r="M230" s="181" t="s">
        <v>1</v>
      </c>
      <c r="N230" s="182" t="s">
        <v>48</v>
      </c>
      <c r="O230" s="60"/>
      <c r="P230" s="183">
        <f>O230*H230</f>
        <v>0</v>
      </c>
      <c r="Q230" s="183">
        <v>6.0000000000000002E-5</v>
      </c>
      <c r="R230" s="183">
        <f>Q230*H230</f>
        <v>3.9480000000000001E-3</v>
      </c>
      <c r="S230" s="183">
        <v>0</v>
      </c>
      <c r="T230" s="184">
        <f>S230*H230</f>
        <v>0</v>
      </c>
      <c r="AR230" s="16" t="s">
        <v>146</v>
      </c>
      <c r="AT230" s="16" t="s">
        <v>124</v>
      </c>
      <c r="AU230" s="16" t="s">
        <v>86</v>
      </c>
      <c r="AY230" s="16" t="s">
        <v>121</v>
      </c>
      <c r="BE230" s="185">
        <f>IF(N230="základní",J230,0)</f>
        <v>0</v>
      </c>
      <c r="BF230" s="185">
        <f>IF(N230="snížená",J230,0)</f>
        <v>0</v>
      </c>
      <c r="BG230" s="185">
        <f>IF(N230="zákl. přenesená",J230,0)</f>
        <v>0</v>
      </c>
      <c r="BH230" s="185">
        <f>IF(N230="sníž. přenesená",J230,0)</f>
        <v>0</v>
      </c>
      <c r="BI230" s="185">
        <f>IF(N230="nulová",J230,0)</f>
        <v>0</v>
      </c>
      <c r="BJ230" s="16" t="s">
        <v>84</v>
      </c>
      <c r="BK230" s="185">
        <f>ROUND(I230*H230,2)</f>
        <v>0</v>
      </c>
      <c r="BL230" s="16" t="s">
        <v>146</v>
      </c>
      <c r="BM230" s="16" t="s">
        <v>471</v>
      </c>
    </row>
    <row r="231" spans="2:65" s="1" customFormat="1" ht="16.5" customHeight="1">
      <c r="B231" s="34"/>
      <c r="C231" s="174" t="s">
        <v>472</v>
      </c>
      <c r="D231" s="174" t="s">
        <v>124</v>
      </c>
      <c r="E231" s="175" t="s">
        <v>473</v>
      </c>
      <c r="F231" s="176" t="s">
        <v>474</v>
      </c>
      <c r="G231" s="177" t="s">
        <v>213</v>
      </c>
      <c r="H231" s="178">
        <v>2087.4769999999999</v>
      </c>
      <c r="I231" s="179"/>
      <c r="J231" s="180">
        <f>ROUND(I231*H231,2)</f>
        <v>0</v>
      </c>
      <c r="K231" s="176" t="s">
        <v>128</v>
      </c>
      <c r="L231" s="38"/>
      <c r="M231" s="181" t="s">
        <v>1</v>
      </c>
      <c r="N231" s="182" t="s">
        <v>48</v>
      </c>
      <c r="O231" s="60"/>
      <c r="P231" s="183">
        <f>O231*H231</f>
        <v>0</v>
      </c>
      <c r="Q231" s="183">
        <v>1.146E-2</v>
      </c>
      <c r="R231" s="183">
        <f>Q231*H231</f>
        <v>23.922486419999998</v>
      </c>
      <c r="S231" s="183">
        <v>0</v>
      </c>
      <c r="T231" s="184">
        <f>S231*H231</f>
        <v>0</v>
      </c>
      <c r="AR231" s="16" t="s">
        <v>146</v>
      </c>
      <c r="AT231" s="16" t="s">
        <v>124</v>
      </c>
      <c r="AU231" s="16" t="s">
        <v>86</v>
      </c>
      <c r="AY231" s="16" t="s">
        <v>121</v>
      </c>
      <c r="BE231" s="185">
        <f>IF(N231="základní",J231,0)</f>
        <v>0</v>
      </c>
      <c r="BF231" s="185">
        <f>IF(N231="snížená",J231,0)</f>
        <v>0</v>
      </c>
      <c r="BG231" s="185">
        <f>IF(N231="zákl. přenesená",J231,0)</f>
        <v>0</v>
      </c>
      <c r="BH231" s="185">
        <f>IF(N231="sníž. přenesená",J231,0)</f>
        <v>0</v>
      </c>
      <c r="BI231" s="185">
        <f>IF(N231="nulová",J231,0)</f>
        <v>0</v>
      </c>
      <c r="BJ231" s="16" t="s">
        <v>84</v>
      </c>
      <c r="BK231" s="185">
        <f>ROUND(I231*H231,2)</f>
        <v>0</v>
      </c>
      <c r="BL231" s="16" t="s">
        <v>146</v>
      </c>
      <c r="BM231" s="16" t="s">
        <v>475</v>
      </c>
    </row>
    <row r="232" spans="2:65" s="1" customFormat="1" ht="16.5" customHeight="1">
      <c r="B232" s="34"/>
      <c r="C232" s="174" t="s">
        <v>476</v>
      </c>
      <c r="D232" s="174" t="s">
        <v>124</v>
      </c>
      <c r="E232" s="175" t="s">
        <v>477</v>
      </c>
      <c r="F232" s="176" t="s">
        <v>478</v>
      </c>
      <c r="G232" s="177" t="s">
        <v>213</v>
      </c>
      <c r="H232" s="178">
        <v>285.64</v>
      </c>
      <c r="I232" s="179"/>
      <c r="J232" s="180">
        <f>ROUND(I232*H232,2)</f>
        <v>0</v>
      </c>
      <c r="K232" s="176" t="s">
        <v>128</v>
      </c>
      <c r="L232" s="38"/>
      <c r="M232" s="181" t="s">
        <v>1</v>
      </c>
      <c r="N232" s="182" t="s">
        <v>48</v>
      </c>
      <c r="O232" s="60"/>
      <c r="P232" s="183">
        <f>O232*H232</f>
        <v>0</v>
      </c>
      <c r="Q232" s="183">
        <v>3.15E-2</v>
      </c>
      <c r="R232" s="183">
        <f>Q232*H232</f>
        <v>8.9976599999999998</v>
      </c>
      <c r="S232" s="183">
        <v>0</v>
      </c>
      <c r="T232" s="184">
        <f>S232*H232</f>
        <v>0</v>
      </c>
      <c r="AR232" s="16" t="s">
        <v>146</v>
      </c>
      <c r="AT232" s="16" t="s">
        <v>124</v>
      </c>
      <c r="AU232" s="16" t="s">
        <v>86</v>
      </c>
      <c r="AY232" s="16" t="s">
        <v>121</v>
      </c>
      <c r="BE232" s="185">
        <f>IF(N232="základní",J232,0)</f>
        <v>0</v>
      </c>
      <c r="BF232" s="185">
        <f>IF(N232="snížená",J232,0)</f>
        <v>0</v>
      </c>
      <c r="BG232" s="185">
        <f>IF(N232="zákl. přenesená",J232,0)</f>
        <v>0</v>
      </c>
      <c r="BH232" s="185">
        <f>IF(N232="sníž. přenesená",J232,0)</f>
        <v>0</v>
      </c>
      <c r="BI232" s="185">
        <f>IF(N232="nulová",J232,0)</f>
        <v>0</v>
      </c>
      <c r="BJ232" s="16" t="s">
        <v>84</v>
      </c>
      <c r="BK232" s="185">
        <f>ROUND(I232*H232,2)</f>
        <v>0</v>
      </c>
      <c r="BL232" s="16" t="s">
        <v>146</v>
      </c>
      <c r="BM232" s="16" t="s">
        <v>479</v>
      </c>
    </row>
    <row r="233" spans="2:65" s="11" customFormat="1" ht="11.25">
      <c r="B233" s="192"/>
      <c r="C233" s="193"/>
      <c r="D233" s="186" t="s">
        <v>219</v>
      </c>
      <c r="E233" s="194" t="s">
        <v>1</v>
      </c>
      <c r="F233" s="195" t="s">
        <v>480</v>
      </c>
      <c r="G233" s="193"/>
      <c r="H233" s="196">
        <v>285.64</v>
      </c>
      <c r="I233" s="197"/>
      <c r="J233" s="193"/>
      <c r="K233" s="193"/>
      <c r="L233" s="198"/>
      <c r="M233" s="199"/>
      <c r="N233" s="200"/>
      <c r="O233" s="200"/>
      <c r="P233" s="200"/>
      <c r="Q233" s="200"/>
      <c r="R233" s="200"/>
      <c r="S233" s="200"/>
      <c r="T233" s="201"/>
      <c r="AT233" s="202" t="s">
        <v>219</v>
      </c>
      <c r="AU233" s="202" t="s">
        <v>86</v>
      </c>
      <c r="AV233" s="11" t="s">
        <v>86</v>
      </c>
      <c r="AW233" s="11" t="s">
        <v>38</v>
      </c>
      <c r="AX233" s="11" t="s">
        <v>77</v>
      </c>
      <c r="AY233" s="202" t="s">
        <v>121</v>
      </c>
    </row>
    <row r="234" spans="2:65" s="12" customFormat="1" ht="11.25">
      <c r="B234" s="203"/>
      <c r="C234" s="204"/>
      <c r="D234" s="186" t="s">
        <v>219</v>
      </c>
      <c r="E234" s="205" t="s">
        <v>1</v>
      </c>
      <c r="F234" s="206" t="s">
        <v>221</v>
      </c>
      <c r="G234" s="204"/>
      <c r="H234" s="207">
        <v>285.64</v>
      </c>
      <c r="I234" s="208"/>
      <c r="J234" s="204"/>
      <c r="K234" s="204"/>
      <c r="L234" s="209"/>
      <c r="M234" s="210"/>
      <c r="N234" s="211"/>
      <c r="O234" s="211"/>
      <c r="P234" s="211"/>
      <c r="Q234" s="211"/>
      <c r="R234" s="211"/>
      <c r="S234" s="211"/>
      <c r="T234" s="212"/>
      <c r="AT234" s="213" t="s">
        <v>219</v>
      </c>
      <c r="AU234" s="213" t="s">
        <v>86</v>
      </c>
      <c r="AV234" s="12" t="s">
        <v>146</v>
      </c>
      <c r="AW234" s="12" t="s">
        <v>38</v>
      </c>
      <c r="AX234" s="12" t="s">
        <v>84</v>
      </c>
      <c r="AY234" s="213" t="s">
        <v>121</v>
      </c>
    </row>
    <row r="235" spans="2:65" s="1" customFormat="1" ht="16.5" customHeight="1">
      <c r="B235" s="34"/>
      <c r="C235" s="174" t="s">
        <v>481</v>
      </c>
      <c r="D235" s="174" t="s">
        <v>124</v>
      </c>
      <c r="E235" s="175" t="s">
        <v>482</v>
      </c>
      <c r="F235" s="176" t="s">
        <v>483</v>
      </c>
      <c r="G235" s="177" t="s">
        <v>213</v>
      </c>
      <c r="H235" s="178">
        <v>107.11499999999999</v>
      </c>
      <c r="I235" s="179"/>
      <c r="J235" s="180">
        <f>ROUND(I235*H235,2)</f>
        <v>0</v>
      </c>
      <c r="K235" s="176" t="s">
        <v>128</v>
      </c>
      <c r="L235" s="38"/>
      <c r="M235" s="181" t="s">
        <v>1</v>
      </c>
      <c r="N235" s="182" t="s">
        <v>48</v>
      </c>
      <c r="O235" s="60"/>
      <c r="P235" s="183">
        <f>O235*H235</f>
        <v>0</v>
      </c>
      <c r="Q235" s="183">
        <v>6.28E-3</v>
      </c>
      <c r="R235" s="183">
        <f>Q235*H235</f>
        <v>0.67268220000000001</v>
      </c>
      <c r="S235" s="183">
        <v>0</v>
      </c>
      <c r="T235" s="184">
        <f>S235*H235</f>
        <v>0</v>
      </c>
      <c r="AR235" s="16" t="s">
        <v>146</v>
      </c>
      <c r="AT235" s="16" t="s">
        <v>124</v>
      </c>
      <c r="AU235" s="16" t="s">
        <v>86</v>
      </c>
      <c r="AY235" s="16" t="s">
        <v>121</v>
      </c>
      <c r="BE235" s="185">
        <f>IF(N235="základní",J235,0)</f>
        <v>0</v>
      </c>
      <c r="BF235" s="185">
        <f>IF(N235="snížená",J235,0)</f>
        <v>0</v>
      </c>
      <c r="BG235" s="185">
        <f>IF(N235="zákl. přenesená",J235,0)</f>
        <v>0</v>
      </c>
      <c r="BH235" s="185">
        <f>IF(N235="sníž. přenesená",J235,0)</f>
        <v>0</v>
      </c>
      <c r="BI235" s="185">
        <f>IF(N235="nulová",J235,0)</f>
        <v>0</v>
      </c>
      <c r="BJ235" s="16" t="s">
        <v>84</v>
      </c>
      <c r="BK235" s="185">
        <f>ROUND(I235*H235,2)</f>
        <v>0</v>
      </c>
      <c r="BL235" s="16" t="s">
        <v>146</v>
      </c>
      <c r="BM235" s="16" t="s">
        <v>484</v>
      </c>
    </row>
    <row r="236" spans="2:65" s="1" customFormat="1" ht="16.5" customHeight="1">
      <c r="B236" s="34"/>
      <c r="C236" s="174" t="s">
        <v>485</v>
      </c>
      <c r="D236" s="174" t="s">
        <v>124</v>
      </c>
      <c r="E236" s="175" t="s">
        <v>486</v>
      </c>
      <c r="F236" s="176" t="s">
        <v>487</v>
      </c>
      <c r="G236" s="177" t="s">
        <v>213</v>
      </c>
      <c r="H236" s="178">
        <v>1957.0419999999999</v>
      </c>
      <c r="I236" s="179"/>
      <c r="J236" s="180">
        <f>ROUND(I236*H236,2)</f>
        <v>0</v>
      </c>
      <c r="K236" s="176" t="s">
        <v>128</v>
      </c>
      <c r="L236" s="38"/>
      <c r="M236" s="181" t="s">
        <v>1</v>
      </c>
      <c r="N236" s="182" t="s">
        <v>48</v>
      </c>
      <c r="O236" s="60"/>
      <c r="P236" s="183">
        <f>O236*H236</f>
        <v>0</v>
      </c>
      <c r="Q236" s="183">
        <v>3.48E-3</v>
      </c>
      <c r="R236" s="183">
        <f>Q236*H236</f>
        <v>6.8105061600000001</v>
      </c>
      <c r="S236" s="183">
        <v>0</v>
      </c>
      <c r="T236" s="184">
        <f>S236*H236</f>
        <v>0</v>
      </c>
      <c r="AR236" s="16" t="s">
        <v>146</v>
      </c>
      <c r="AT236" s="16" t="s">
        <v>124</v>
      </c>
      <c r="AU236" s="16" t="s">
        <v>86</v>
      </c>
      <c r="AY236" s="16" t="s">
        <v>121</v>
      </c>
      <c r="BE236" s="185">
        <f>IF(N236="základní",J236,0)</f>
        <v>0</v>
      </c>
      <c r="BF236" s="185">
        <f>IF(N236="snížená",J236,0)</f>
        <v>0</v>
      </c>
      <c r="BG236" s="185">
        <f>IF(N236="zákl. přenesená",J236,0)</f>
        <v>0</v>
      </c>
      <c r="BH236" s="185">
        <f>IF(N236="sníž. přenesená",J236,0)</f>
        <v>0</v>
      </c>
      <c r="BI236" s="185">
        <f>IF(N236="nulová",J236,0)</f>
        <v>0</v>
      </c>
      <c r="BJ236" s="16" t="s">
        <v>84</v>
      </c>
      <c r="BK236" s="185">
        <f>ROUND(I236*H236,2)</f>
        <v>0</v>
      </c>
      <c r="BL236" s="16" t="s">
        <v>146</v>
      </c>
      <c r="BM236" s="16" t="s">
        <v>488</v>
      </c>
    </row>
    <row r="237" spans="2:65" s="11" customFormat="1" ht="11.25">
      <c r="B237" s="192"/>
      <c r="C237" s="193"/>
      <c r="D237" s="186" t="s">
        <v>219</v>
      </c>
      <c r="E237" s="194" t="s">
        <v>1</v>
      </c>
      <c r="F237" s="195" t="s">
        <v>489</v>
      </c>
      <c r="G237" s="193"/>
      <c r="H237" s="196">
        <v>1957.0419999999999</v>
      </c>
      <c r="I237" s="197"/>
      <c r="J237" s="193"/>
      <c r="K237" s="193"/>
      <c r="L237" s="198"/>
      <c r="M237" s="199"/>
      <c r="N237" s="200"/>
      <c r="O237" s="200"/>
      <c r="P237" s="200"/>
      <c r="Q237" s="200"/>
      <c r="R237" s="200"/>
      <c r="S237" s="200"/>
      <c r="T237" s="201"/>
      <c r="AT237" s="202" t="s">
        <v>219</v>
      </c>
      <c r="AU237" s="202" t="s">
        <v>86</v>
      </c>
      <c r="AV237" s="11" t="s">
        <v>86</v>
      </c>
      <c r="AW237" s="11" t="s">
        <v>38</v>
      </c>
      <c r="AX237" s="11" t="s">
        <v>77</v>
      </c>
      <c r="AY237" s="202" t="s">
        <v>121</v>
      </c>
    </row>
    <row r="238" spans="2:65" s="12" customFormat="1" ht="11.25">
      <c r="B238" s="203"/>
      <c r="C238" s="204"/>
      <c r="D238" s="186" t="s">
        <v>219</v>
      </c>
      <c r="E238" s="205" t="s">
        <v>1</v>
      </c>
      <c r="F238" s="206" t="s">
        <v>221</v>
      </c>
      <c r="G238" s="204"/>
      <c r="H238" s="207">
        <v>1957.0419999999999</v>
      </c>
      <c r="I238" s="208"/>
      <c r="J238" s="204"/>
      <c r="K238" s="204"/>
      <c r="L238" s="209"/>
      <c r="M238" s="210"/>
      <c r="N238" s="211"/>
      <c r="O238" s="211"/>
      <c r="P238" s="211"/>
      <c r="Q238" s="211"/>
      <c r="R238" s="211"/>
      <c r="S238" s="211"/>
      <c r="T238" s="212"/>
      <c r="AT238" s="213" t="s">
        <v>219</v>
      </c>
      <c r="AU238" s="213" t="s">
        <v>86</v>
      </c>
      <c r="AV238" s="12" t="s">
        <v>146</v>
      </c>
      <c r="AW238" s="12" t="s">
        <v>38</v>
      </c>
      <c r="AX238" s="12" t="s">
        <v>84</v>
      </c>
      <c r="AY238" s="213" t="s">
        <v>121</v>
      </c>
    </row>
    <row r="239" spans="2:65" s="1" customFormat="1" ht="16.5" customHeight="1">
      <c r="B239" s="34"/>
      <c r="C239" s="174" t="s">
        <v>490</v>
      </c>
      <c r="D239" s="174" t="s">
        <v>124</v>
      </c>
      <c r="E239" s="175" t="s">
        <v>491</v>
      </c>
      <c r="F239" s="176" t="s">
        <v>492</v>
      </c>
      <c r="G239" s="177" t="s">
        <v>213</v>
      </c>
      <c r="H239" s="178">
        <v>1957.0419999999999</v>
      </c>
      <c r="I239" s="179"/>
      <c r="J239" s="180">
        <f>ROUND(I239*H239,2)</f>
        <v>0</v>
      </c>
      <c r="K239" s="176" t="s">
        <v>252</v>
      </c>
      <c r="L239" s="38"/>
      <c r="M239" s="181" t="s">
        <v>1</v>
      </c>
      <c r="N239" s="182" t="s">
        <v>48</v>
      </c>
      <c r="O239" s="60"/>
      <c r="P239" s="183">
        <f>O239*H239</f>
        <v>0</v>
      </c>
      <c r="Q239" s="183">
        <v>3.48E-3</v>
      </c>
      <c r="R239" s="183">
        <f>Q239*H239</f>
        <v>6.8105061600000001</v>
      </c>
      <c r="S239" s="183">
        <v>0</v>
      </c>
      <c r="T239" s="184">
        <f>S239*H239</f>
        <v>0</v>
      </c>
      <c r="AR239" s="16" t="s">
        <v>146</v>
      </c>
      <c r="AT239" s="16" t="s">
        <v>124</v>
      </c>
      <c r="AU239" s="16" t="s">
        <v>86</v>
      </c>
      <c r="AY239" s="16" t="s">
        <v>121</v>
      </c>
      <c r="BE239" s="185">
        <f>IF(N239="základní",J239,0)</f>
        <v>0</v>
      </c>
      <c r="BF239" s="185">
        <f>IF(N239="snížená",J239,0)</f>
        <v>0</v>
      </c>
      <c r="BG239" s="185">
        <f>IF(N239="zákl. přenesená",J239,0)</f>
        <v>0</v>
      </c>
      <c r="BH239" s="185">
        <f>IF(N239="sníž. přenesená",J239,0)</f>
        <v>0</v>
      </c>
      <c r="BI239" s="185">
        <f>IF(N239="nulová",J239,0)</f>
        <v>0</v>
      </c>
      <c r="BJ239" s="16" t="s">
        <v>84</v>
      </c>
      <c r="BK239" s="185">
        <f>ROUND(I239*H239,2)</f>
        <v>0</v>
      </c>
      <c r="BL239" s="16" t="s">
        <v>146</v>
      </c>
      <c r="BM239" s="16" t="s">
        <v>493</v>
      </c>
    </row>
    <row r="240" spans="2:65" s="1" customFormat="1" ht="19.5">
      <c r="B240" s="34"/>
      <c r="C240" s="35"/>
      <c r="D240" s="186" t="s">
        <v>131</v>
      </c>
      <c r="E240" s="35"/>
      <c r="F240" s="187" t="s">
        <v>494</v>
      </c>
      <c r="G240" s="35"/>
      <c r="H240" s="35"/>
      <c r="I240" s="103"/>
      <c r="J240" s="35"/>
      <c r="K240" s="35"/>
      <c r="L240" s="38"/>
      <c r="M240" s="188"/>
      <c r="N240" s="60"/>
      <c r="O240" s="60"/>
      <c r="P240" s="60"/>
      <c r="Q240" s="60"/>
      <c r="R240" s="60"/>
      <c r="S240" s="60"/>
      <c r="T240" s="61"/>
      <c r="AT240" s="16" t="s">
        <v>131</v>
      </c>
      <c r="AU240" s="16" t="s">
        <v>86</v>
      </c>
    </row>
    <row r="241" spans="2:65" s="11" customFormat="1" ht="11.25">
      <c r="B241" s="192"/>
      <c r="C241" s="193"/>
      <c r="D241" s="186" t="s">
        <v>219</v>
      </c>
      <c r="E241" s="194" t="s">
        <v>1</v>
      </c>
      <c r="F241" s="195" t="s">
        <v>495</v>
      </c>
      <c r="G241" s="193"/>
      <c r="H241" s="196">
        <v>1957.0419999999999</v>
      </c>
      <c r="I241" s="197"/>
      <c r="J241" s="193"/>
      <c r="K241" s="193"/>
      <c r="L241" s="198"/>
      <c r="M241" s="199"/>
      <c r="N241" s="200"/>
      <c r="O241" s="200"/>
      <c r="P241" s="200"/>
      <c r="Q241" s="200"/>
      <c r="R241" s="200"/>
      <c r="S241" s="200"/>
      <c r="T241" s="201"/>
      <c r="AT241" s="202" t="s">
        <v>219</v>
      </c>
      <c r="AU241" s="202" t="s">
        <v>86</v>
      </c>
      <c r="AV241" s="11" t="s">
        <v>86</v>
      </c>
      <c r="AW241" s="11" t="s">
        <v>38</v>
      </c>
      <c r="AX241" s="11" t="s">
        <v>77</v>
      </c>
      <c r="AY241" s="202" t="s">
        <v>121</v>
      </c>
    </row>
    <row r="242" spans="2:65" s="12" customFormat="1" ht="11.25">
      <c r="B242" s="203"/>
      <c r="C242" s="204"/>
      <c r="D242" s="186" t="s">
        <v>219</v>
      </c>
      <c r="E242" s="205" t="s">
        <v>1</v>
      </c>
      <c r="F242" s="206" t="s">
        <v>221</v>
      </c>
      <c r="G242" s="204"/>
      <c r="H242" s="207">
        <v>1957.0419999999999</v>
      </c>
      <c r="I242" s="208"/>
      <c r="J242" s="204"/>
      <c r="K242" s="204"/>
      <c r="L242" s="209"/>
      <c r="M242" s="210"/>
      <c r="N242" s="211"/>
      <c r="O242" s="211"/>
      <c r="P242" s="211"/>
      <c r="Q242" s="211"/>
      <c r="R242" s="211"/>
      <c r="S242" s="211"/>
      <c r="T242" s="212"/>
      <c r="AT242" s="213" t="s">
        <v>219</v>
      </c>
      <c r="AU242" s="213" t="s">
        <v>86</v>
      </c>
      <c r="AV242" s="12" t="s">
        <v>146</v>
      </c>
      <c r="AW242" s="12" t="s">
        <v>38</v>
      </c>
      <c r="AX242" s="12" t="s">
        <v>84</v>
      </c>
      <c r="AY242" s="213" t="s">
        <v>121</v>
      </c>
    </row>
    <row r="243" spans="2:65" s="1" customFormat="1" ht="16.5" customHeight="1">
      <c r="B243" s="34"/>
      <c r="C243" s="174" t="s">
        <v>496</v>
      </c>
      <c r="D243" s="174" t="s">
        <v>124</v>
      </c>
      <c r="E243" s="175" t="s">
        <v>497</v>
      </c>
      <c r="F243" s="176" t="s">
        <v>498</v>
      </c>
      <c r="G243" s="177" t="s">
        <v>213</v>
      </c>
      <c r="H243" s="178">
        <v>579.71</v>
      </c>
      <c r="I243" s="179"/>
      <c r="J243" s="180">
        <f>ROUND(I243*H243,2)</f>
        <v>0</v>
      </c>
      <c r="K243" s="176" t="s">
        <v>128</v>
      </c>
      <c r="L243" s="38"/>
      <c r="M243" s="181" t="s">
        <v>1</v>
      </c>
      <c r="N243" s="182" t="s">
        <v>48</v>
      </c>
      <c r="O243" s="60"/>
      <c r="P243" s="183">
        <f>O243*H243</f>
        <v>0</v>
      </c>
      <c r="Q243" s="183">
        <v>1.2E-4</v>
      </c>
      <c r="R243" s="183">
        <f>Q243*H243</f>
        <v>6.9565200000000008E-2</v>
      </c>
      <c r="S243" s="183">
        <v>0</v>
      </c>
      <c r="T243" s="184">
        <f>S243*H243</f>
        <v>0</v>
      </c>
      <c r="AR243" s="16" t="s">
        <v>146</v>
      </c>
      <c r="AT243" s="16" t="s">
        <v>124</v>
      </c>
      <c r="AU243" s="16" t="s">
        <v>86</v>
      </c>
      <c r="AY243" s="16" t="s">
        <v>121</v>
      </c>
      <c r="BE243" s="185">
        <f>IF(N243="základní",J243,0)</f>
        <v>0</v>
      </c>
      <c r="BF243" s="185">
        <f>IF(N243="snížená",J243,0)</f>
        <v>0</v>
      </c>
      <c r="BG243" s="185">
        <f>IF(N243="zákl. přenesená",J243,0)</f>
        <v>0</v>
      </c>
      <c r="BH243" s="185">
        <f>IF(N243="sníž. přenesená",J243,0)</f>
        <v>0</v>
      </c>
      <c r="BI243" s="185">
        <f>IF(N243="nulová",J243,0)</f>
        <v>0</v>
      </c>
      <c r="BJ243" s="16" t="s">
        <v>84</v>
      </c>
      <c r="BK243" s="185">
        <f>ROUND(I243*H243,2)</f>
        <v>0</v>
      </c>
      <c r="BL243" s="16" t="s">
        <v>146</v>
      </c>
      <c r="BM243" s="16" t="s">
        <v>499</v>
      </c>
    </row>
    <row r="244" spans="2:65" s="1" customFormat="1" ht="16.5" customHeight="1">
      <c r="B244" s="34"/>
      <c r="C244" s="174" t="s">
        <v>500</v>
      </c>
      <c r="D244" s="174" t="s">
        <v>124</v>
      </c>
      <c r="E244" s="175" t="s">
        <v>501</v>
      </c>
      <c r="F244" s="176" t="s">
        <v>502</v>
      </c>
      <c r="G244" s="177" t="s">
        <v>213</v>
      </c>
      <c r="H244" s="178">
        <v>2087.4769999999999</v>
      </c>
      <c r="I244" s="179"/>
      <c r="J244" s="180">
        <f>ROUND(I244*H244,2)</f>
        <v>0</v>
      </c>
      <c r="K244" s="176" t="s">
        <v>128</v>
      </c>
      <c r="L244" s="38"/>
      <c r="M244" s="181" t="s">
        <v>1</v>
      </c>
      <c r="N244" s="182" t="s">
        <v>48</v>
      </c>
      <c r="O244" s="60"/>
      <c r="P244" s="183">
        <f>O244*H244</f>
        <v>0</v>
      </c>
      <c r="Q244" s="183">
        <v>0</v>
      </c>
      <c r="R244" s="183">
        <f>Q244*H244</f>
        <v>0</v>
      </c>
      <c r="S244" s="183">
        <v>0</v>
      </c>
      <c r="T244" s="184">
        <f>S244*H244</f>
        <v>0</v>
      </c>
      <c r="AR244" s="16" t="s">
        <v>146</v>
      </c>
      <c r="AT244" s="16" t="s">
        <v>124</v>
      </c>
      <c r="AU244" s="16" t="s">
        <v>86</v>
      </c>
      <c r="AY244" s="16" t="s">
        <v>121</v>
      </c>
      <c r="BE244" s="185">
        <f>IF(N244="základní",J244,0)</f>
        <v>0</v>
      </c>
      <c r="BF244" s="185">
        <f>IF(N244="snížená",J244,0)</f>
        <v>0</v>
      </c>
      <c r="BG244" s="185">
        <f>IF(N244="zákl. přenesená",J244,0)</f>
        <v>0</v>
      </c>
      <c r="BH244" s="185">
        <f>IF(N244="sníž. přenesená",J244,0)</f>
        <v>0</v>
      </c>
      <c r="BI244" s="185">
        <f>IF(N244="nulová",J244,0)</f>
        <v>0</v>
      </c>
      <c r="BJ244" s="16" t="s">
        <v>84</v>
      </c>
      <c r="BK244" s="185">
        <f>ROUND(I244*H244,2)</f>
        <v>0</v>
      </c>
      <c r="BL244" s="16" t="s">
        <v>146</v>
      </c>
      <c r="BM244" s="16" t="s">
        <v>503</v>
      </c>
    </row>
    <row r="245" spans="2:65" s="11" customFormat="1" ht="11.25">
      <c r="B245" s="192"/>
      <c r="C245" s="193"/>
      <c r="D245" s="186" t="s">
        <v>219</v>
      </c>
      <c r="E245" s="194" t="s">
        <v>1</v>
      </c>
      <c r="F245" s="195" t="s">
        <v>504</v>
      </c>
      <c r="G245" s="193"/>
      <c r="H245" s="196">
        <v>2087.4769999999999</v>
      </c>
      <c r="I245" s="197"/>
      <c r="J245" s="193"/>
      <c r="K245" s="193"/>
      <c r="L245" s="198"/>
      <c r="M245" s="199"/>
      <c r="N245" s="200"/>
      <c r="O245" s="200"/>
      <c r="P245" s="200"/>
      <c r="Q245" s="200"/>
      <c r="R245" s="200"/>
      <c r="S245" s="200"/>
      <c r="T245" s="201"/>
      <c r="AT245" s="202" t="s">
        <v>219</v>
      </c>
      <c r="AU245" s="202" t="s">
        <v>86</v>
      </c>
      <c r="AV245" s="11" t="s">
        <v>86</v>
      </c>
      <c r="AW245" s="11" t="s">
        <v>38</v>
      </c>
      <c r="AX245" s="11" t="s">
        <v>77</v>
      </c>
      <c r="AY245" s="202" t="s">
        <v>121</v>
      </c>
    </row>
    <row r="246" spans="2:65" s="12" customFormat="1" ht="11.25">
      <c r="B246" s="203"/>
      <c r="C246" s="204"/>
      <c r="D246" s="186" t="s">
        <v>219</v>
      </c>
      <c r="E246" s="205" t="s">
        <v>1</v>
      </c>
      <c r="F246" s="206" t="s">
        <v>221</v>
      </c>
      <c r="G246" s="204"/>
      <c r="H246" s="207">
        <v>2087.4769999999999</v>
      </c>
      <c r="I246" s="208"/>
      <c r="J246" s="204"/>
      <c r="K246" s="204"/>
      <c r="L246" s="209"/>
      <c r="M246" s="210"/>
      <c r="N246" s="211"/>
      <c r="O246" s="211"/>
      <c r="P246" s="211"/>
      <c r="Q246" s="211"/>
      <c r="R246" s="211"/>
      <c r="S246" s="211"/>
      <c r="T246" s="212"/>
      <c r="AT246" s="213" t="s">
        <v>219</v>
      </c>
      <c r="AU246" s="213" t="s">
        <v>86</v>
      </c>
      <c r="AV246" s="12" t="s">
        <v>146</v>
      </c>
      <c r="AW246" s="12" t="s">
        <v>38</v>
      </c>
      <c r="AX246" s="12" t="s">
        <v>84</v>
      </c>
      <c r="AY246" s="213" t="s">
        <v>121</v>
      </c>
    </row>
    <row r="247" spans="2:65" s="1" customFormat="1" ht="16.5" customHeight="1">
      <c r="B247" s="34"/>
      <c r="C247" s="174" t="s">
        <v>505</v>
      </c>
      <c r="D247" s="174" t="s">
        <v>124</v>
      </c>
      <c r="E247" s="175" t="s">
        <v>506</v>
      </c>
      <c r="F247" s="176" t="s">
        <v>507</v>
      </c>
      <c r="G247" s="177" t="s">
        <v>213</v>
      </c>
      <c r="H247" s="178">
        <v>97.873999999999995</v>
      </c>
      <c r="I247" s="179"/>
      <c r="J247" s="180">
        <f>ROUND(I247*H247,2)</f>
        <v>0</v>
      </c>
      <c r="K247" s="176" t="s">
        <v>128</v>
      </c>
      <c r="L247" s="38"/>
      <c r="M247" s="181" t="s">
        <v>1</v>
      </c>
      <c r="N247" s="182" t="s">
        <v>48</v>
      </c>
      <c r="O247" s="60"/>
      <c r="P247" s="183">
        <f>O247*H247</f>
        <v>0</v>
      </c>
      <c r="Q247" s="183">
        <v>8.4000000000000005E-2</v>
      </c>
      <c r="R247" s="183">
        <f>Q247*H247</f>
        <v>8.2214159999999996</v>
      </c>
      <c r="S247" s="183">
        <v>0</v>
      </c>
      <c r="T247" s="184">
        <f>S247*H247</f>
        <v>0</v>
      </c>
      <c r="AR247" s="16" t="s">
        <v>146</v>
      </c>
      <c r="AT247" s="16" t="s">
        <v>124</v>
      </c>
      <c r="AU247" s="16" t="s">
        <v>86</v>
      </c>
      <c r="AY247" s="16" t="s">
        <v>121</v>
      </c>
      <c r="BE247" s="185">
        <f>IF(N247="základní",J247,0)</f>
        <v>0</v>
      </c>
      <c r="BF247" s="185">
        <f>IF(N247="snížená",J247,0)</f>
        <v>0</v>
      </c>
      <c r="BG247" s="185">
        <f>IF(N247="zákl. přenesená",J247,0)</f>
        <v>0</v>
      </c>
      <c r="BH247" s="185">
        <f>IF(N247="sníž. přenesená",J247,0)</f>
        <v>0</v>
      </c>
      <c r="BI247" s="185">
        <f>IF(N247="nulová",J247,0)</f>
        <v>0</v>
      </c>
      <c r="BJ247" s="16" t="s">
        <v>84</v>
      </c>
      <c r="BK247" s="185">
        <f>ROUND(I247*H247,2)</f>
        <v>0</v>
      </c>
      <c r="BL247" s="16" t="s">
        <v>146</v>
      </c>
      <c r="BM247" s="16" t="s">
        <v>508</v>
      </c>
    </row>
    <row r="248" spans="2:65" s="11" customFormat="1" ht="11.25">
      <c r="B248" s="192"/>
      <c r="C248" s="193"/>
      <c r="D248" s="186" t="s">
        <v>219</v>
      </c>
      <c r="E248" s="194" t="s">
        <v>1</v>
      </c>
      <c r="F248" s="195" t="s">
        <v>509</v>
      </c>
      <c r="G248" s="193"/>
      <c r="H248" s="196">
        <v>97.873999999999995</v>
      </c>
      <c r="I248" s="197"/>
      <c r="J248" s="193"/>
      <c r="K248" s="193"/>
      <c r="L248" s="198"/>
      <c r="M248" s="199"/>
      <c r="N248" s="200"/>
      <c r="O248" s="200"/>
      <c r="P248" s="200"/>
      <c r="Q248" s="200"/>
      <c r="R248" s="200"/>
      <c r="S248" s="200"/>
      <c r="T248" s="201"/>
      <c r="AT248" s="202" t="s">
        <v>219</v>
      </c>
      <c r="AU248" s="202" t="s">
        <v>86</v>
      </c>
      <c r="AV248" s="11" t="s">
        <v>86</v>
      </c>
      <c r="AW248" s="11" t="s">
        <v>38</v>
      </c>
      <c r="AX248" s="11" t="s">
        <v>77</v>
      </c>
      <c r="AY248" s="202" t="s">
        <v>121</v>
      </c>
    </row>
    <row r="249" spans="2:65" s="12" customFormat="1" ht="11.25">
      <c r="B249" s="203"/>
      <c r="C249" s="204"/>
      <c r="D249" s="186" t="s">
        <v>219</v>
      </c>
      <c r="E249" s="205" t="s">
        <v>1</v>
      </c>
      <c r="F249" s="206" t="s">
        <v>221</v>
      </c>
      <c r="G249" s="204"/>
      <c r="H249" s="207">
        <v>97.873999999999995</v>
      </c>
      <c r="I249" s="208"/>
      <c r="J249" s="204"/>
      <c r="K249" s="204"/>
      <c r="L249" s="209"/>
      <c r="M249" s="210"/>
      <c r="N249" s="211"/>
      <c r="O249" s="211"/>
      <c r="P249" s="211"/>
      <c r="Q249" s="211"/>
      <c r="R249" s="211"/>
      <c r="S249" s="211"/>
      <c r="T249" s="212"/>
      <c r="AT249" s="213" t="s">
        <v>219</v>
      </c>
      <c r="AU249" s="213" t="s">
        <v>86</v>
      </c>
      <c r="AV249" s="12" t="s">
        <v>146</v>
      </c>
      <c r="AW249" s="12" t="s">
        <v>38</v>
      </c>
      <c r="AX249" s="12" t="s">
        <v>84</v>
      </c>
      <c r="AY249" s="213" t="s">
        <v>121</v>
      </c>
    </row>
    <row r="250" spans="2:65" s="1" customFormat="1" ht="16.5" customHeight="1">
      <c r="B250" s="34"/>
      <c r="C250" s="174" t="s">
        <v>510</v>
      </c>
      <c r="D250" s="174" t="s">
        <v>124</v>
      </c>
      <c r="E250" s="175" t="s">
        <v>511</v>
      </c>
      <c r="F250" s="176" t="s">
        <v>512</v>
      </c>
      <c r="G250" s="177" t="s">
        <v>213</v>
      </c>
      <c r="H250" s="178">
        <v>178.52500000000001</v>
      </c>
      <c r="I250" s="179"/>
      <c r="J250" s="180">
        <f>ROUND(I250*H250,2)</f>
        <v>0</v>
      </c>
      <c r="K250" s="176" t="s">
        <v>128</v>
      </c>
      <c r="L250" s="38"/>
      <c r="M250" s="181" t="s">
        <v>1</v>
      </c>
      <c r="N250" s="182" t="s">
        <v>48</v>
      </c>
      <c r="O250" s="60"/>
      <c r="P250" s="183">
        <f>O250*H250</f>
        <v>0</v>
      </c>
      <c r="Q250" s="183">
        <v>0.28361999999999998</v>
      </c>
      <c r="R250" s="183">
        <f>Q250*H250</f>
        <v>50.633260499999999</v>
      </c>
      <c r="S250" s="183">
        <v>0</v>
      </c>
      <c r="T250" s="184">
        <f>S250*H250</f>
        <v>0</v>
      </c>
      <c r="AR250" s="16" t="s">
        <v>146</v>
      </c>
      <c r="AT250" s="16" t="s">
        <v>124</v>
      </c>
      <c r="AU250" s="16" t="s">
        <v>86</v>
      </c>
      <c r="AY250" s="16" t="s">
        <v>121</v>
      </c>
      <c r="BE250" s="185">
        <f>IF(N250="základní",J250,0)</f>
        <v>0</v>
      </c>
      <c r="BF250" s="185">
        <f>IF(N250="snížená",J250,0)</f>
        <v>0</v>
      </c>
      <c r="BG250" s="185">
        <f>IF(N250="zákl. přenesená",J250,0)</f>
        <v>0</v>
      </c>
      <c r="BH250" s="185">
        <f>IF(N250="sníž. přenesená",J250,0)</f>
        <v>0</v>
      </c>
      <c r="BI250" s="185">
        <f>IF(N250="nulová",J250,0)</f>
        <v>0</v>
      </c>
      <c r="BJ250" s="16" t="s">
        <v>84</v>
      </c>
      <c r="BK250" s="185">
        <f>ROUND(I250*H250,2)</f>
        <v>0</v>
      </c>
      <c r="BL250" s="16" t="s">
        <v>146</v>
      </c>
      <c r="BM250" s="16" t="s">
        <v>513</v>
      </c>
    </row>
    <row r="251" spans="2:65" s="10" customFormat="1" ht="22.9" customHeight="1">
      <c r="B251" s="158"/>
      <c r="C251" s="159"/>
      <c r="D251" s="160" t="s">
        <v>76</v>
      </c>
      <c r="E251" s="172" t="s">
        <v>172</v>
      </c>
      <c r="F251" s="172" t="s">
        <v>514</v>
      </c>
      <c r="G251" s="159"/>
      <c r="H251" s="159"/>
      <c r="I251" s="162"/>
      <c r="J251" s="173">
        <f>BK251</f>
        <v>0</v>
      </c>
      <c r="K251" s="159"/>
      <c r="L251" s="164"/>
      <c r="M251" s="165"/>
      <c r="N251" s="166"/>
      <c r="O251" s="166"/>
      <c r="P251" s="167">
        <f>SUM(P252:P298)</f>
        <v>0</v>
      </c>
      <c r="Q251" s="166"/>
      <c r="R251" s="167">
        <f>SUM(R252:R298)</f>
        <v>7.1692207999999997</v>
      </c>
      <c r="S251" s="166"/>
      <c r="T251" s="168">
        <f>SUM(T252:T298)</f>
        <v>156.55796599999999</v>
      </c>
      <c r="AR251" s="169" t="s">
        <v>84</v>
      </c>
      <c r="AT251" s="170" t="s">
        <v>76</v>
      </c>
      <c r="AU251" s="170" t="s">
        <v>84</v>
      </c>
      <c r="AY251" s="169" t="s">
        <v>121</v>
      </c>
      <c r="BK251" s="171">
        <f>SUM(BK252:BK298)</f>
        <v>0</v>
      </c>
    </row>
    <row r="252" spans="2:65" s="1" customFormat="1" ht="16.5" customHeight="1">
      <c r="B252" s="34"/>
      <c r="C252" s="174" t="s">
        <v>515</v>
      </c>
      <c r="D252" s="174" t="s">
        <v>124</v>
      </c>
      <c r="E252" s="175" t="s">
        <v>516</v>
      </c>
      <c r="F252" s="176" t="s">
        <v>517</v>
      </c>
      <c r="G252" s="177" t="s">
        <v>213</v>
      </c>
      <c r="H252" s="178">
        <v>2596.078</v>
      </c>
      <c r="I252" s="179"/>
      <c r="J252" s="180">
        <f>ROUND(I252*H252,2)</f>
        <v>0</v>
      </c>
      <c r="K252" s="176" t="s">
        <v>128</v>
      </c>
      <c r="L252" s="38"/>
      <c r="M252" s="181" t="s">
        <v>1</v>
      </c>
      <c r="N252" s="182" t="s">
        <v>48</v>
      </c>
      <c r="O252" s="60"/>
      <c r="P252" s="183">
        <f>O252*H252</f>
        <v>0</v>
      </c>
      <c r="Q252" s="183">
        <v>0</v>
      </c>
      <c r="R252" s="183">
        <f>Q252*H252</f>
        <v>0</v>
      </c>
      <c r="S252" s="183">
        <v>0</v>
      </c>
      <c r="T252" s="184">
        <f>S252*H252</f>
        <v>0</v>
      </c>
      <c r="AR252" s="16" t="s">
        <v>146</v>
      </c>
      <c r="AT252" s="16" t="s">
        <v>124</v>
      </c>
      <c r="AU252" s="16" t="s">
        <v>86</v>
      </c>
      <c r="AY252" s="16" t="s">
        <v>121</v>
      </c>
      <c r="BE252" s="185">
        <f>IF(N252="základní",J252,0)</f>
        <v>0</v>
      </c>
      <c r="BF252" s="185">
        <f>IF(N252="snížená",J252,0)</f>
        <v>0</v>
      </c>
      <c r="BG252" s="185">
        <f>IF(N252="zákl. přenesená",J252,0)</f>
        <v>0</v>
      </c>
      <c r="BH252" s="185">
        <f>IF(N252="sníž. přenesená",J252,0)</f>
        <v>0</v>
      </c>
      <c r="BI252" s="185">
        <f>IF(N252="nulová",J252,0)</f>
        <v>0</v>
      </c>
      <c r="BJ252" s="16" t="s">
        <v>84</v>
      </c>
      <c r="BK252" s="185">
        <f>ROUND(I252*H252,2)</f>
        <v>0</v>
      </c>
      <c r="BL252" s="16" t="s">
        <v>146</v>
      </c>
      <c r="BM252" s="16" t="s">
        <v>518</v>
      </c>
    </row>
    <row r="253" spans="2:65" s="11" customFormat="1" ht="11.25">
      <c r="B253" s="192"/>
      <c r="C253" s="193"/>
      <c r="D253" s="186" t="s">
        <v>219</v>
      </c>
      <c r="E253" s="194" t="s">
        <v>1</v>
      </c>
      <c r="F253" s="195" t="s">
        <v>519</v>
      </c>
      <c r="G253" s="193"/>
      <c r="H253" s="196">
        <v>520.92499999999995</v>
      </c>
      <c r="I253" s="197"/>
      <c r="J253" s="193"/>
      <c r="K253" s="193"/>
      <c r="L253" s="198"/>
      <c r="M253" s="199"/>
      <c r="N253" s="200"/>
      <c r="O253" s="200"/>
      <c r="P253" s="200"/>
      <c r="Q253" s="200"/>
      <c r="R253" s="200"/>
      <c r="S253" s="200"/>
      <c r="T253" s="201"/>
      <c r="AT253" s="202" t="s">
        <v>219</v>
      </c>
      <c r="AU253" s="202" t="s">
        <v>86</v>
      </c>
      <c r="AV253" s="11" t="s">
        <v>86</v>
      </c>
      <c r="AW253" s="11" t="s">
        <v>38</v>
      </c>
      <c r="AX253" s="11" t="s">
        <v>77</v>
      </c>
      <c r="AY253" s="202" t="s">
        <v>121</v>
      </c>
    </row>
    <row r="254" spans="2:65" s="11" customFormat="1" ht="11.25">
      <c r="B254" s="192"/>
      <c r="C254" s="193"/>
      <c r="D254" s="186" t="s">
        <v>219</v>
      </c>
      <c r="E254" s="194" t="s">
        <v>1</v>
      </c>
      <c r="F254" s="195" t="s">
        <v>520</v>
      </c>
      <c r="G254" s="193"/>
      <c r="H254" s="196">
        <v>1517.463</v>
      </c>
      <c r="I254" s="197"/>
      <c r="J254" s="193"/>
      <c r="K254" s="193"/>
      <c r="L254" s="198"/>
      <c r="M254" s="199"/>
      <c r="N254" s="200"/>
      <c r="O254" s="200"/>
      <c r="P254" s="200"/>
      <c r="Q254" s="200"/>
      <c r="R254" s="200"/>
      <c r="S254" s="200"/>
      <c r="T254" s="201"/>
      <c r="AT254" s="202" t="s">
        <v>219</v>
      </c>
      <c r="AU254" s="202" t="s">
        <v>86</v>
      </c>
      <c r="AV254" s="11" t="s">
        <v>86</v>
      </c>
      <c r="AW254" s="11" t="s">
        <v>38</v>
      </c>
      <c r="AX254" s="11" t="s">
        <v>77</v>
      </c>
      <c r="AY254" s="202" t="s">
        <v>121</v>
      </c>
    </row>
    <row r="255" spans="2:65" s="13" customFormat="1" ht="11.25">
      <c r="B255" s="224"/>
      <c r="C255" s="225"/>
      <c r="D255" s="186" t="s">
        <v>219</v>
      </c>
      <c r="E255" s="226" t="s">
        <v>1</v>
      </c>
      <c r="F255" s="227" t="s">
        <v>521</v>
      </c>
      <c r="G255" s="225"/>
      <c r="H255" s="228">
        <v>2038.3879999999999</v>
      </c>
      <c r="I255" s="229"/>
      <c r="J255" s="225"/>
      <c r="K255" s="225"/>
      <c r="L255" s="230"/>
      <c r="M255" s="231"/>
      <c r="N255" s="232"/>
      <c r="O255" s="232"/>
      <c r="P255" s="232"/>
      <c r="Q255" s="232"/>
      <c r="R255" s="232"/>
      <c r="S255" s="232"/>
      <c r="T255" s="233"/>
      <c r="AT255" s="234" t="s">
        <v>219</v>
      </c>
      <c r="AU255" s="234" t="s">
        <v>86</v>
      </c>
      <c r="AV255" s="13" t="s">
        <v>139</v>
      </c>
      <c r="AW255" s="13" t="s">
        <v>38</v>
      </c>
      <c r="AX255" s="13" t="s">
        <v>77</v>
      </c>
      <c r="AY255" s="234" t="s">
        <v>121</v>
      </c>
    </row>
    <row r="256" spans="2:65" s="11" customFormat="1" ht="11.25">
      <c r="B256" s="192"/>
      <c r="C256" s="193"/>
      <c r="D256" s="186" t="s">
        <v>219</v>
      </c>
      <c r="E256" s="194" t="s">
        <v>1</v>
      </c>
      <c r="F256" s="195" t="s">
        <v>522</v>
      </c>
      <c r="G256" s="193"/>
      <c r="H256" s="196">
        <v>557.69000000000005</v>
      </c>
      <c r="I256" s="197"/>
      <c r="J256" s="193"/>
      <c r="K256" s="193"/>
      <c r="L256" s="198"/>
      <c r="M256" s="199"/>
      <c r="N256" s="200"/>
      <c r="O256" s="200"/>
      <c r="P256" s="200"/>
      <c r="Q256" s="200"/>
      <c r="R256" s="200"/>
      <c r="S256" s="200"/>
      <c r="T256" s="201"/>
      <c r="AT256" s="202" t="s">
        <v>219</v>
      </c>
      <c r="AU256" s="202" t="s">
        <v>86</v>
      </c>
      <c r="AV256" s="11" t="s">
        <v>86</v>
      </c>
      <c r="AW256" s="11" t="s">
        <v>38</v>
      </c>
      <c r="AX256" s="11" t="s">
        <v>77</v>
      </c>
      <c r="AY256" s="202" t="s">
        <v>121</v>
      </c>
    </row>
    <row r="257" spans="2:65" s="12" customFormat="1" ht="11.25">
      <c r="B257" s="203"/>
      <c r="C257" s="204"/>
      <c r="D257" s="186" t="s">
        <v>219</v>
      </c>
      <c r="E257" s="205" t="s">
        <v>1</v>
      </c>
      <c r="F257" s="206" t="s">
        <v>221</v>
      </c>
      <c r="G257" s="204"/>
      <c r="H257" s="207">
        <v>2596.078</v>
      </c>
      <c r="I257" s="208"/>
      <c r="J257" s="204"/>
      <c r="K257" s="204"/>
      <c r="L257" s="209"/>
      <c r="M257" s="210"/>
      <c r="N257" s="211"/>
      <c r="O257" s="211"/>
      <c r="P257" s="211"/>
      <c r="Q257" s="211"/>
      <c r="R257" s="211"/>
      <c r="S257" s="211"/>
      <c r="T257" s="212"/>
      <c r="AT257" s="213" t="s">
        <v>219</v>
      </c>
      <c r="AU257" s="213" t="s">
        <v>86</v>
      </c>
      <c r="AV257" s="12" t="s">
        <v>146</v>
      </c>
      <c r="AW257" s="12" t="s">
        <v>38</v>
      </c>
      <c r="AX257" s="12" t="s">
        <v>84</v>
      </c>
      <c r="AY257" s="213" t="s">
        <v>121</v>
      </c>
    </row>
    <row r="258" spans="2:65" s="1" customFormat="1" ht="16.5" customHeight="1">
      <c r="B258" s="34"/>
      <c r="C258" s="174" t="s">
        <v>523</v>
      </c>
      <c r="D258" s="174" t="s">
        <v>124</v>
      </c>
      <c r="E258" s="175" t="s">
        <v>524</v>
      </c>
      <c r="F258" s="176" t="s">
        <v>525</v>
      </c>
      <c r="G258" s="177" t="s">
        <v>213</v>
      </c>
      <c r="H258" s="178">
        <v>194705.85</v>
      </c>
      <c r="I258" s="179"/>
      <c r="J258" s="180">
        <f>ROUND(I258*H258,2)</f>
        <v>0</v>
      </c>
      <c r="K258" s="176" t="s">
        <v>128</v>
      </c>
      <c r="L258" s="38"/>
      <c r="M258" s="181" t="s">
        <v>1</v>
      </c>
      <c r="N258" s="182" t="s">
        <v>48</v>
      </c>
      <c r="O258" s="60"/>
      <c r="P258" s="183">
        <f>O258*H258</f>
        <v>0</v>
      </c>
      <c r="Q258" s="183">
        <v>0</v>
      </c>
      <c r="R258" s="183">
        <f>Q258*H258</f>
        <v>0</v>
      </c>
      <c r="S258" s="183">
        <v>0</v>
      </c>
      <c r="T258" s="184">
        <f>S258*H258</f>
        <v>0</v>
      </c>
      <c r="AR258" s="16" t="s">
        <v>146</v>
      </c>
      <c r="AT258" s="16" t="s">
        <v>124</v>
      </c>
      <c r="AU258" s="16" t="s">
        <v>86</v>
      </c>
      <c r="AY258" s="16" t="s">
        <v>121</v>
      </c>
      <c r="BE258" s="185">
        <f>IF(N258="základní",J258,0)</f>
        <v>0</v>
      </c>
      <c r="BF258" s="185">
        <f>IF(N258="snížená",J258,0)</f>
        <v>0</v>
      </c>
      <c r="BG258" s="185">
        <f>IF(N258="zákl. přenesená",J258,0)</f>
        <v>0</v>
      </c>
      <c r="BH258" s="185">
        <f>IF(N258="sníž. přenesená",J258,0)</f>
        <v>0</v>
      </c>
      <c r="BI258" s="185">
        <f>IF(N258="nulová",J258,0)</f>
        <v>0</v>
      </c>
      <c r="BJ258" s="16" t="s">
        <v>84</v>
      </c>
      <c r="BK258" s="185">
        <f>ROUND(I258*H258,2)</f>
        <v>0</v>
      </c>
      <c r="BL258" s="16" t="s">
        <v>146</v>
      </c>
      <c r="BM258" s="16" t="s">
        <v>526</v>
      </c>
    </row>
    <row r="259" spans="2:65" s="11" customFormat="1" ht="11.25">
      <c r="B259" s="192"/>
      <c r="C259" s="193"/>
      <c r="D259" s="186" t="s">
        <v>219</v>
      </c>
      <c r="E259" s="193"/>
      <c r="F259" s="195" t="s">
        <v>527</v>
      </c>
      <c r="G259" s="193"/>
      <c r="H259" s="196">
        <v>194705.85</v>
      </c>
      <c r="I259" s="197"/>
      <c r="J259" s="193"/>
      <c r="K259" s="193"/>
      <c r="L259" s="198"/>
      <c r="M259" s="199"/>
      <c r="N259" s="200"/>
      <c r="O259" s="200"/>
      <c r="P259" s="200"/>
      <c r="Q259" s="200"/>
      <c r="R259" s="200"/>
      <c r="S259" s="200"/>
      <c r="T259" s="201"/>
      <c r="AT259" s="202" t="s">
        <v>219</v>
      </c>
      <c r="AU259" s="202" t="s">
        <v>86</v>
      </c>
      <c r="AV259" s="11" t="s">
        <v>86</v>
      </c>
      <c r="AW259" s="11" t="s">
        <v>4</v>
      </c>
      <c r="AX259" s="11" t="s">
        <v>84</v>
      </c>
      <c r="AY259" s="202" t="s">
        <v>121</v>
      </c>
    </row>
    <row r="260" spans="2:65" s="1" customFormat="1" ht="16.5" customHeight="1">
      <c r="B260" s="34"/>
      <c r="C260" s="174" t="s">
        <v>528</v>
      </c>
      <c r="D260" s="174" t="s">
        <v>124</v>
      </c>
      <c r="E260" s="175" t="s">
        <v>529</v>
      </c>
      <c r="F260" s="176" t="s">
        <v>530</v>
      </c>
      <c r="G260" s="177" t="s">
        <v>213</v>
      </c>
      <c r="H260" s="178">
        <v>2596.078</v>
      </c>
      <c r="I260" s="179"/>
      <c r="J260" s="180">
        <f>ROUND(I260*H260,2)</f>
        <v>0</v>
      </c>
      <c r="K260" s="176" t="s">
        <v>128</v>
      </c>
      <c r="L260" s="38"/>
      <c r="M260" s="181" t="s">
        <v>1</v>
      </c>
      <c r="N260" s="182" t="s">
        <v>48</v>
      </c>
      <c r="O260" s="60"/>
      <c r="P260" s="183">
        <f>O260*H260</f>
        <v>0</v>
      </c>
      <c r="Q260" s="183">
        <v>0</v>
      </c>
      <c r="R260" s="183">
        <f>Q260*H260</f>
        <v>0</v>
      </c>
      <c r="S260" s="183">
        <v>0</v>
      </c>
      <c r="T260" s="184">
        <f>S260*H260</f>
        <v>0</v>
      </c>
      <c r="AR260" s="16" t="s">
        <v>146</v>
      </c>
      <c r="AT260" s="16" t="s">
        <v>124</v>
      </c>
      <c r="AU260" s="16" t="s">
        <v>86</v>
      </c>
      <c r="AY260" s="16" t="s">
        <v>121</v>
      </c>
      <c r="BE260" s="185">
        <f>IF(N260="základní",J260,0)</f>
        <v>0</v>
      </c>
      <c r="BF260" s="185">
        <f>IF(N260="snížená",J260,0)</f>
        <v>0</v>
      </c>
      <c r="BG260" s="185">
        <f>IF(N260="zákl. přenesená",J260,0)</f>
        <v>0</v>
      </c>
      <c r="BH260" s="185">
        <f>IF(N260="sníž. přenesená",J260,0)</f>
        <v>0</v>
      </c>
      <c r="BI260" s="185">
        <f>IF(N260="nulová",J260,0)</f>
        <v>0</v>
      </c>
      <c r="BJ260" s="16" t="s">
        <v>84</v>
      </c>
      <c r="BK260" s="185">
        <f>ROUND(I260*H260,2)</f>
        <v>0</v>
      </c>
      <c r="BL260" s="16" t="s">
        <v>146</v>
      </c>
      <c r="BM260" s="16" t="s">
        <v>531</v>
      </c>
    </row>
    <row r="261" spans="2:65" s="1" customFormat="1" ht="16.5" customHeight="1">
      <c r="B261" s="34"/>
      <c r="C261" s="174" t="s">
        <v>532</v>
      </c>
      <c r="D261" s="174" t="s">
        <v>124</v>
      </c>
      <c r="E261" s="175" t="s">
        <v>533</v>
      </c>
      <c r="F261" s="176" t="s">
        <v>534</v>
      </c>
      <c r="G261" s="177" t="s">
        <v>213</v>
      </c>
      <c r="H261" s="178">
        <v>2596.078</v>
      </c>
      <c r="I261" s="179"/>
      <c r="J261" s="180">
        <f>ROUND(I261*H261,2)</f>
        <v>0</v>
      </c>
      <c r="K261" s="176" t="s">
        <v>128</v>
      </c>
      <c r="L261" s="38"/>
      <c r="M261" s="181" t="s">
        <v>1</v>
      </c>
      <c r="N261" s="182" t="s">
        <v>48</v>
      </c>
      <c r="O261" s="60"/>
      <c r="P261" s="183">
        <f>O261*H261</f>
        <v>0</v>
      </c>
      <c r="Q261" s="183">
        <v>0</v>
      </c>
      <c r="R261" s="183">
        <f>Q261*H261</f>
        <v>0</v>
      </c>
      <c r="S261" s="183">
        <v>0</v>
      </c>
      <c r="T261" s="184">
        <f>S261*H261</f>
        <v>0</v>
      </c>
      <c r="AR261" s="16" t="s">
        <v>146</v>
      </c>
      <c r="AT261" s="16" t="s">
        <v>124</v>
      </c>
      <c r="AU261" s="16" t="s">
        <v>86</v>
      </c>
      <c r="AY261" s="16" t="s">
        <v>121</v>
      </c>
      <c r="BE261" s="185">
        <f>IF(N261="základní",J261,0)</f>
        <v>0</v>
      </c>
      <c r="BF261" s="185">
        <f>IF(N261="snížená",J261,0)</f>
        <v>0</v>
      </c>
      <c r="BG261" s="185">
        <f>IF(N261="zákl. přenesená",J261,0)</f>
        <v>0</v>
      </c>
      <c r="BH261" s="185">
        <f>IF(N261="sníž. přenesená",J261,0)</f>
        <v>0</v>
      </c>
      <c r="BI261" s="185">
        <f>IF(N261="nulová",J261,0)</f>
        <v>0</v>
      </c>
      <c r="BJ261" s="16" t="s">
        <v>84</v>
      </c>
      <c r="BK261" s="185">
        <f>ROUND(I261*H261,2)</f>
        <v>0</v>
      </c>
      <c r="BL261" s="16" t="s">
        <v>146</v>
      </c>
      <c r="BM261" s="16" t="s">
        <v>535</v>
      </c>
    </row>
    <row r="262" spans="2:65" s="1" customFormat="1" ht="16.5" customHeight="1">
      <c r="B262" s="34"/>
      <c r="C262" s="174" t="s">
        <v>536</v>
      </c>
      <c r="D262" s="174" t="s">
        <v>124</v>
      </c>
      <c r="E262" s="175" t="s">
        <v>537</v>
      </c>
      <c r="F262" s="176" t="s">
        <v>538</v>
      </c>
      <c r="G262" s="177" t="s">
        <v>213</v>
      </c>
      <c r="H262" s="178">
        <v>194705.85</v>
      </c>
      <c r="I262" s="179"/>
      <c r="J262" s="180">
        <f>ROUND(I262*H262,2)</f>
        <v>0</v>
      </c>
      <c r="K262" s="176" t="s">
        <v>128</v>
      </c>
      <c r="L262" s="38"/>
      <c r="M262" s="181" t="s">
        <v>1</v>
      </c>
      <c r="N262" s="182" t="s">
        <v>48</v>
      </c>
      <c r="O262" s="60"/>
      <c r="P262" s="183">
        <f>O262*H262</f>
        <v>0</v>
      </c>
      <c r="Q262" s="183">
        <v>0</v>
      </c>
      <c r="R262" s="183">
        <f>Q262*H262</f>
        <v>0</v>
      </c>
      <c r="S262" s="183">
        <v>0</v>
      </c>
      <c r="T262" s="184">
        <f>S262*H262</f>
        <v>0</v>
      </c>
      <c r="AR262" s="16" t="s">
        <v>146</v>
      </c>
      <c r="AT262" s="16" t="s">
        <v>124</v>
      </c>
      <c r="AU262" s="16" t="s">
        <v>86</v>
      </c>
      <c r="AY262" s="16" t="s">
        <v>121</v>
      </c>
      <c r="BE262" s="185">
        <f>IF(N262="základní",J262,0)</f>
        <v>0</v>
      </c>
      <c r="BF262" s="185">
        <f>IF(N262="snížená",J262,0)</f>
        <v>0</v>
      </c>
      <c r="BG262" s="185">
        <f>IF(N262="zákl. přenesená",J262,0)</f>
        <v>0</v>
      </c>
      <c r="BH262" s="185">
        <f>IF(N262="sníž. přenesená",J262,0)</f>
        <v>0</v>
      </c>
      <c r="BI262" s="185">
        <f>IF(N262="nulová",J262,0)</f>
        <v>0</v>
      </c>
      <c r="BJ262" s="16" t="s">
        <v>84</v>
      </c>
      <c r="BK262" s="185">
        <f>ROUND(I262*H262,2)</f>
        <v>0</v>
      </c>
      <c r="BL262" s="16" t="s">
        <v>146</v>
      </c>
      <c r="BM262" s="16" t="s">
        <v>539</v>
      </c>
    </row>
    <row r="263" spans="2:65" s="11" customFormat="1" ht="11.25">
      <c r="B263" s="192"/>
      <c r="C263" s="193"/>
      <c r="D263" s="186" t="s">
        <v>219</v>
      </c>
      <c r="E263" s="193"/>
      <c r="F263" s="195" t="s">
        <v>527</v>
      </c>
      <c r="G263" s="193"/>
      <c r="H263" s="196">
        <v>194705.85</v>
      </c>
      <c r="I263" s="197"/>
      <c r="J263" s="193"/>
      <c r="K263" s="193"/>
      <c r="L263" s="198"/>
      <c r="M263" s="199"/>
      <c r="N263" s="200"/>
      <c r="O263" s="200"/>
      <c r="P263" s="200"/>
      <c r="Q263" s="200"/>
      <c r="R263" s="200"/>
      <c r="S263" s="200"/>
      <c r="T263" s="201"/>
      <c r="AT263" s="202" t="s">
        <v>219</v>
      </c>
      <c r="AU263" s="202" t="s">
        <v>86</v>
      </c>
      <c r="AV263" s="11" t="s">
        <v>86</v>
      </c>
      <c r="AW263" s="11" t="s">
        <v>4</v>
      </c>
      <c r="AX263" s="11" t="s">
        <v>84</v>
      </c>
      <c r="AY263" s="202" t="s">
        <v>121</v>
      </c>
    </row>
    <row r="264" spans="2:65" s="1" customFormat="1" ht="16.5" customHeight="1">
      <c r="B264" s="34"/>
      <c r="C264" s="174" t="s">
        <v>540</v>
      </c>
      <c r="D264" s="174" t="s">
        <v>124</v>
      </c>
      <c r="E264" s="175" t="s">
        <v>541</v>
      </c>
      <c r="F264" s="176" t="s">
        <v>542</v>
      </c>
      <c r="G264" s="177" t="s">
        <v>213</v>
      </c>
      <c r="H264" s="178">
        <v>2596.078</v>
      </c>
      <c r="I264" s="179"/>
      <c r="J264" s="180">
        <f>ROUND(I264*H264,2)</f>
        <v>0</v>
      </c>
      <c r="K264" s="176" t="s">
        <v>128</v>
      </c>
      <c r="L264" s="38"/>
      <c r="M264" s="181" t="s">
        <v>1</v>
      </c>
      <c r="N264" s="182" t="s">
        <v>48</v>
      </c>
      <c r="O264" s="60"/>
      <c r="P264" s="183">
        <f>O264*H264</f>
        <v>0</v>
      </c>
      <c r="Q264" s="183">
        <v>0</v>
      </c>
      <c r="R264" s="183">
        <f>Q264*H264</f>
        <v>0</v>
      </c>
      <c r="S264" s="183">
        <v>0</v>
      </c>
      <c r="T264" s="184">
        <f>S264*H264</f>
        <v>0</v>
      </c>
      <c r="AR264" s="16" t="s">
        <v>146</v>
      </c>
      <c r="AT264" s="16" t="s">
        <v>124</v>
      </c>
      <c r="AU264" s="16" t="s">
        <v>86</v>
      </c>
      <c r="AY264" s="16" t="s">
        <v>121</v>
      </c>
      <c r="BE264" s="185">
        <f>IF(N264="základní",J264,0)</f>
        <v>0</v>
      </c>
      <c r="BF264" s="185">
        <f>IF(N264="snížená",J264,0)</f>
        <v>0</v>
      </c>
      <c r="BG264" s="185">
        <f>IF(N264="zákl. přenesená",J264,0)</f>
        <v>0</v>
      </c>
      <c r="BH264" s="185">
        <f>IF(N264="sníž. přenesená",J264,0)</f>
        <v>0</v>
      </c>
      <c r="BI264" s="185">
        <f>IF(N264="nulová",J264,0)</f>
        <v>0</v>
      </c>
      <c r="BJ264" s="16" t="s">
        <v>84</v>
      </c>
      <c r="BK264" s="185">
        <f>ROUND(I264*H264,2)</f>
        <v>0</v>
      </c>
      <c r="BL264" s="16" t="s">
        <v>146</v>
      </c>
      <c r="BM264" s="16" t="s">
        <v>543</v>
      </c>
    </row>
    <row r="265" spans="2:65" s="1" customFormat="1" ht="16.5" customHeight="1">
      <c r="B265" s="34"/>
      <c r="C265" s="174" t="s">
        <v>544</v>
      </c>
      <c r="D265" s="174" t="s">
        <v>124</v>
      </c>
      <c r="E265" s="175" t="s">
        <v>545</v>
      </c>
      <c r="F265" s="176" t="s">
        <v>546</v>
      </c>
      <c r="G265" s="177" t="s">
        <v>213</v>
      </c>
      <c r="H265" s="178">
        <v>118.96</v>
      </c>
      <c r="I265" s="179"/>
      <c r="J265" s="180">
        <f>ROUND(I265*H265,2)</f>
        <v>0</v>
      </c>
      <c r="K265" s="176" t="s">
        <v>128</v>
      </c>
      <c r="L265" s="38"/>
      <c r="M265" s="181" t="s">
        <v>1</v>
      </c>
      <c r="N265" s="182" t="s">
        <v>48</v>
      </c>
      <c r="O265" s="60"/>
      <c r="P265" s="183">
        <f>O265*H265</f>
        <v>0</v>
      </c>
      <c r="Q265" s="183">
        <v>1.2999999999999999E-4</v>
      </c>
      <c r="R265" s="183">
        <f>Q265*H265</f>
        <v>1.5464799999999997E-2</v>
      </c>
      <c r="S265" s="183">
        <v>0</v>
      </c>
      <c r="T265" s="184">
        <f>S265*H265</f>
        <v>0</v>
      </c>
      <c r="AR265" s="16" t="s">
        <v>146</v>
      </c>
      <c r="AT265" s="16" t="s">
        <v>124</v>
      </c>
      <c r="AU265" s="16" t="s">
        <v>86</v>
      </c>
      <c r="AY265" s="16" t="s">
        <v>121</v>
      </c>
      <c r="BE265" s="185">
        <f>IF(N265="základní",J265,0)</f>
        <v>0</v>
      </c>
      <c r="BF265" s="185">
        <f>IF(N265="snížená",J265,0)</f>
        <v>0</v>
      </c>
      <c r="BG265" s="185">
        <f>IF(N265="zákl. přenesená",J265,0)</f>
        <v>0</v>
      </c>
      <c r="BH265" s="185">
        <f>IF(N265="sníž. přenesená",J265,0)</f>
        <v>0</v>
      </c>
      <c r="BI265" s="185">
        <f>IF(N265="nulová",J265,0)</f>
        <v>0</v>
      </c>
      <c r="BJ265" s="16" t="s">
        <v>84</v>
      </c>
      <c r="BK265" s="185">
        <f>ROUND(I265*H265,2)</f>
        <v>0</v>
      </c>
      <c r="BL265" s="16" t="s">
        <v>146</v>
      </c>
      <c r="BM265" s="16" t="s">
        <v>547</v>
      </c>
    </row>
    <row r="266" spans="2:65" s="1" customFormat="1" ht="16.5" customHeight="1">
      <c r="B266" s="34"/>
      <c r="C266" s="174" t="s">
        <v>548</v>
      </c>
      <c r="D266" s="174" t="s">
        <v>124</v>
      </c>
      <c r="E266" s="175" t="s">
        <v>549</v>
      </c>
      <c r="F266" s="176" t="s">
        <v>550</v>
      </c>
      <c r="G266" s="177" t="s">
        <v>213</v>
      </c>
      <c r="H266" s="178">
        <v>850</v>
      </c>
      <c r="I266" s="179"/>
      <c r="J266" s="180">
        <f>ROUND(I266*H266,2)</f>
        <v>0</v>
      </c>
      <c r="K266" s="176" t="s">
        <v>128</v>
      </c>
      <c r="L266" s="38"/>
      <c r="M266" s="181" t="s">
        <v>1</v>
      </c>
      <c r="N266" s="182" t="s">
        <v>48</v>
      </c>
      <c r="O266" s="60"/>
      <c r="P266" s="183">
        <f>O266*H266</f>
        <v>0</v>
      </c>
      <c r="Q266" s="183">
        <v>4.0000000000000003E-5</v>
      </c>
      <c r="R266" s="183">
        <f>Q266*H266</f>
        <v>3.4000000000000002E-2</v>
      </c>
      <c r="S266" s="183">
        <v>0</v>
      </c>
      <c r="T266" s="184">
        <f>S266*H266</f>
        <v>0</v>
      </c>
      <c r="AR266" s="16" t="s">
        <v>146</v>
      </c>
      <c r="AT266" s="16" t="s">
        <v>124</v>
      </c>
      <c r="AU266" s="16" t="s">
        <v>86</v>
      </c>
      <c r="AY266" s="16" t="s">
        <v>121</v>
      </c>
      <c r="BE266" s="185">
        <f>IF(N266="základní",J266,0)</f>
        <v>0</v>
      </c>
      <c r="BF266" s="185">
        <f>IF(N266="snížená",J266,0)</f>
        <v>0</v>
      </c>
      <c r="BG266" s="185">
        <f>IF(N266="zákl. přenesená",J266,0)</f>
        <v>0</v>
      </c>
      <c r="BH266" s="185">
        <f>IF(N266="sníž. přenesená",J266,0)</f>
        <v>0</v>
      </c>
      <c r="BI266" s="185">
        <f>IF(N266="nulová",J266,0)</f>
        <v>0</v>
      </c>
      <c r="BJ266" s="16" t="s">
        <v>84</v>
      </c>
      <c r="BK266" s="185">
        <f>ROUND(I266*H266,2)</f>
        <v>0</v>
      </c>
      <c r="BL266" s="16" t="s">
        <v>146</v>
      </c>
      <c r="BM266" s="16" t="s">
        <v>551</v>
      </c>
    </row>
    <row r="267" spans="2:65" s="1" customFormat="1" ht="16.5" customHeight="1">
      <c r="B267" s="34"/>
      <c r="C267" s="174" t="s">
        <v>552</v>
      </c>
      <c r="D267" s="174" t="s">
        <v>124</v>
      </c>
      <c r="E267" s="175" t="s">
        <v>553</v>
      </c>
      <c r="F267" s="176" t="s">
        <v>554</v>
      </c>
      <c r="G267" s="177" t="s">
        <v>213</v>
      </c>
      <c r="H267" s="178">
        <v>118.96</v>
      </c>
      <c r="I267" s="179"/>
      <c r="J267" s="180">
        <f>ROUND(I267*H267,2)</f>
        <v>0</v>
      </c>
      <c r="K267" s="176" t="s">
        <v>128</v>
      </c>
      <c r="L267" s="38"/>
      <c r="M267" s="181" t="s">
        <v>1</v>
      </c>
      <c r="N267" s="182" t="s">
        <v>48</v>
      </c>
      <c r="O267" s="60"/>
      <c r="P267" s="183">
        <f>O267*H267</f>
        <v>0</v>
      </c>
      <c r="Q267" s="183">
        <v>0</v>
      </c>
      <c r="R267" s="183">
        <f>Q267*H267</f>
        <v>0</v>
      </c>
      <c r="S267" s="183">
        <v>0</v>
      </c>
      <c r="T267" s="184">
        <f>S267*H267</f>
        <v>0</v>
      </c>
      <c r="AR267" s="16" t="s">
        <v>146</v>
      </c>
      <c r="AT267" s="16" t="s">
        <v>124</v>
      </c>
      <c r="AU267" s="16" t="s">
        <v>86</v>
      </c>
      <c r="AY267" s="16" t="s">
        <v>121</v>
      </c>
      <c r="BE267" s="185">
        <f>IF(N267="základní",J267,0)</f>
        <v>0</v>
      </c>
      <c r="BF267" s="185">
        <f>IF(N267="snížená",J267,0)</f>
        <v>0</v>
      </c>
      <c r="BG267" s="185">
        <f>IF(N267="zákl. přenesená",J267,0)</f>
        <v>0</v>
      </c>
      <c r="BH267" s="185">
        <f>IF(N267="sníž. přenesená",J267,0)</f>
        <v>0</v>
      </c>
      <c r="BI267" s="185">
        <f>IF(N267="nulová",J267,0)</f>
        <v>0</v>
      </c>
      <c r="BJ267" s="16" t="s">
        <v>84</v>
      </c>
      <c r="BK267" s="185">
        <f>ROUND(I267*H267,2)</f>
        <v>0</v>
      </c>
      <c r="BL267" s="16" t="s">
        <v>146</v>
      </c>
      <c r="BM267" s="16" t="s">
        <v>555</v>
      </c>
    </row>
    <row r="268" spans="2:65" s="1" customFormat="1" ht="16.5" customHeight="1">
      <c r="B268" s="34"/>
      <c r="C268" s="174" t="s">
        <v>556</v>
      </c>
      <c r="D268" s="174" t="s">
        <v>124</v>
      </c>
      <c r="E268" s="175" t="s">
        <v>557</v>
      </c>
      <c r="F268" s="176" t="s">
        <v>558</v>
      </c>
      <c r="G268" s="177" t="s">
        <v>213</v>
      </c>
      <c r="H268" s="178">
        <v>8.51</v>
      </c>
      <c r="I268" s="179"/>
      <c r="J268" s="180">
        <f>ROUND(I268*H268,2)</f>
        <v>0</v>
      </c>
      <c r="K268" s="176" t="s">
        <v>128</v>
      </c>
      <c r="L268" s="38"/>
      <c r="M268" s="181" t="s">
        <v>1</v>
      </c>
      <c r="N268" s="182" t="s">
        <v>48</v>
      </c>
      <c r="O268" s="60"/>
      <c r="P268" s="183">
        <f>O268*H268</f>
        <v>0</v>
      </c>
      <c r="Q268" s="183">
        <v>0</v>
      </c>
      <c r="R268" s="183">
        <f>Q268*H268</f>
        <v>0</v>
      </c>
      <c r="S268" s="183">
        <v>8.2000000000000003E-2</v>
      </c>
      <c r="T268" s="184">
        <f>S268*H268</f>
        <v>0.69782</v>
      </c>
      <c r="AR268" s="16" t="s">
        <v>146</v>
      </c>
      <c r="AT268" s="16" t="s">
        <v>124</v>
      </c>
      <c r="AU268" s="16" t="s">
        <v>86</v>
      </c>
      <c r="AY268" s="16" t="s">
        <v>121</v>
      </c>
      <c r="BE268" s="185">
        <f>IF(N268="základní",J268,0)</f>
        <v>0</v>
      </c>
      <c r="BF268" s="185">
        <f>IF(N268="snížená",J268,0)</f>
        <v>0</v>
      </c>
      <c r="BG268" s="185">
        <f>IF(N268="zákl. přenesená",J268,0)</f>
        <v>0</v>
      </c>
      <c r="BH268" s="185">
        <f>IF(N268="sníž. přenesená",J268,0)</f>
        <v>0</v>
      </c>
      <c r="BI268" s="185">
        <f>IF(N268="nulová",J268,0)</f>
        <v>0</v>
      </c>
      <c r="BJ268" s="16" t="s">
        <v>84</v>
      </c>
      <c r="BK268" s="185">
        <f>ROUND(I268*H268,2)</f>
        <v>0</v>
      </c>
      <c r="BL268" s="16" t="s">
        <v>146</v>
      </c>
      <c r="BM268" s="16" t="s">
        <v>559</v>
      </c>
    </row>
    <row r="269" spans="2:65" s="11" customFormat="1" ht="11.25">
      <c r="B269" s="192"/>
      <c r="C269" s="193"/>
      <c r="D269" s="186" t="s">
        <v>219</v>
      </c>
      <c r="E269" s="194" t="s">
        <v>1</v>
      </c>
      <c r="F269" s="195" t="s">
        <v>560</v>
      </c>
      <c r="G269" s="193"/>
      <c r="H269" s="196">
        <v>8.51</v>
      </c>
      <c r="I269" s="197"/>
      <c r="J269" s="193"/>
      <c r="K269" s="193"/>
      <c r="L269" s="198"/>
      <c r="M269" s="199"/>
      <c r="N269" s="200"/>
      <c r="O269" s="200"/>
      <c r="P269" s="200"/>
      <c r="Q269" s="200"/>
      <c r="R269" s="200"/>
      <c r="S269" s="200"/>
      <c r="T269" s="201"/>
      <c r="AT269" s="202" t="s">
        <v>219</v>
      </c>
      <c r="AU269" s="202" t="s">
        <v>86</v>
      </c>
      <c r="AV269" s="11" t="s">
        <v>86</v>
      </c>
      <c r="AW269" s="11" t="s">
        <v>38</v>
      </c>
      <c r="AX269" s="11" t="s">
        <v>77</v>
      </c>
      <c r="AY269" s="202" t="s">
        <v>121</v>
      </c>
    </row>
    <row r="270" spans="2:65" s="12" customFormat="1" ht="11.25">
      <c r="B270" s="203"/>
      <c r="C270" s="204"/>
      <c r="D270" s="186" t="s">
        <v>219</v>
      </c>
      <c r="E270" s="205" t="s">
        <v>1</v>
      </c>
      <c r="F270" s="206" t="s">
        <v>221</v>
      </c>
      <c r="G270" s="204"/>
      <c r="H270" s="207">
        <v>8.51</v>
      </c>
      <c r="I270" s="208"/>
      <c r="J270" s="204"/>
      <c r="K270" s="204"/>
      <c r="L270" s="209"/>
      <c r="M270" s="210"/>
      <c r="N270" s="211"/>
      <c r="O270" s="211"/>
      <c r="P270" s="211"/>
      <c r="Q270" s="211"/>
      <c r="R270" s="211"/>
      <c r="S270" s="211"/>
      <c r="T270" s="212"/>
      <c r="AT270" s="213" t="s">
        <v>219</v>
      </c>
      <c r="AU270" s="213" t="s">
        <v>86</v>
      </c>
      <c r="AV270" s="12" t="s">
        <v>146</v>
      </c>
      <c r="AW270" s="12" t="s">
        <v>38</v>
      </c>
      <c r="AX270" s="12" t="s">
        <v>84</v>
      </c>
      <c r="AY270" s="213" t="s">
        <v>121</v>
      </c>
    </row>
    <row r="271" spans="2:65" s="1" customFormat="1" ht="16.5" customHeight="1">
      <c r="B271" s="34"/>
      <c r="C271" s="174" t="s">
        <v>561</v>
      </c>
      <c r="D271" s="174" t="s">
        <v>124</v>
      </c>
      <c r="E271" s="175" t="s">
        <v>562</v>
      </c>
      <c r="F271" s="176" t="s">
        <v>563</v>
      </c>
      <c r="G271" s="177" t="s">
        <v>217</v>
      </c>
      <c r="H271" s="178">
        <v>11.896000000000001</v>
      </c>
      <c r="I271" s="179"/>
      <c r="J271" s="180">
        <f>ROUND(I271*H271,2)</f>
        <v>0</v>
      </c>
      <c r="K271" s="176" t="s">
        <v>128</v>
      </c>
      <c r="L271" s="38"/>
      <c r="M271" s="181" t="s">
        <v>1</v>
      </c>
      <c r="N271" s="182" t="s">
        <v>48</v>
      </c>
      <c r="O271" s="60"/>
      <c r="P271" s="183">
        <f>O271*H271</f>
        <v>0</v>
      </c>
      <c r="Q271" s="183">
        <v>0</v>
      </c>
      <c r="R271" s="183">
        <f>Q271*H271</f>
        <v>0</v>
      </c>
      <c r="S271" s="183">
        <v>2.2000000000000002</v>
      </c>
      <c r="T271" s="184">
        <f>S271*H271</f>
        <v>26.171200000000002</v>
      </c>
      <c r="AR271" s="16" t="s">
        <v>146</v>
      </c>
      <c r="AT271" s="16" t="s">
        <v>124</v>
      </c>
      <c r="AU271" s="16" t="s">
        <v>86</v>
      </c>
      <c r="AY271" s="16" t="s">
        <v>121</v>
      </c>
      <c r="BE271" s="185">
        <f>IF(N271="základní",J271,0)</f>
        <v>0</v>
      </c>
      <c r="BF271" s="185">
        <f>IF(N271="snížená",J271,0)</f>
        <v>0</v>
      </c>
      <c r="BG271" s="185">
        <f>IF(N271="zákl. přenesená",J271,0)</f>
        <v>0</v>
      </c>
      <c r="BH271" s="185">
        <f>IF(N271="sníž. přenesená",J271,0)</f>
        <v>0</v>
      </c>
      <c r="BI271" s="185">
        <f>IF(N271="nulová",J271,0)</f>
        <v>0</v>
      </c>
      <c r="BJ271" s="16" t="s">
        <v>84</v>
      </c>
      <c r="BK271" s="185">
        <f>ROUND(I271*H271,2)</f>
        <v>0</v>
      </c>
      <c r="BL271" s="16" t="s">
        <v>146</v>
      </c>
      <c r="BM271" s="16" t="s">
        <v>564</v>
      </c>
    </row>
    <row r="272" spans="2:65" s="11" customFormat="1" ht="11.25">
      <c r="B272" s="192"/>
      <c r="C272" s="193"/>
      <c r="D272" s="186" t="s">
        <v>219</v>
      </c>
      <c r="E272" s="194" t="s">
        <v>1</v>
      </c>
      <c r="F272" s="195" t="s">
        <v>565</v>
      </c>
      <c r="G272" s="193"/>
      <c r="H272" s="196">
        <v>11.896000000000001</v>
      </c>
      <c r="I272" s="197"/>
      <c r="J272" s="193"/>
      <c r="K272" s="193"/>
      <c r="L272" s="198"/>
      <c r="M272" s="199"/>
      <c r="N272" s="200"/>
      <c r="O272" s="200"/>
      <c r="P272" s="200"/>
      <c r="Q272" s="200"/>
      <c r="R272" s="200"/>
      <c r="S272" s="200"/>
      <c r="T272" s="201"/>
      <c r="AT272" s="202" t="s">
        <v>219</v>
      </c>
      <c r="AU272" s="202" t="s">
        <v>86</v>
      </c>
      <c r="AV272" s="11" t="s">
        <v>86</v>
      </c>
      <c r="AW272" s="11" t="s">
        <v>38</v>
      </c>
      <c r="AX272" s="11" t="s">
        <v>77</v>
      </c>
      <c r="AY272" s="202" t="s">
        <v>121</v>
      </c>
    </row>
    <row r="273" spans="2:65" s="12" customFormat="1" ht="11.25">
      <c r="B273" s="203"/>
      <c r="C273" s="204"/>
      <c r="D273" s="186" t="s">
        <v>219</v>
      </c>
      <c r="E273" s="205" t="s">
        <v>1</v>
      </c>
      <c r="F273" s="206" t="s">
        <v>221</v>
      </c>
      <c r="G273" s="204"/>
      <c r="H273" s="207">
        <v>11.896000000000001</v>
      </c>
      <c r="I273" s="208"/>
      <c r="J273" s="204"/>
      <c r="K273" s="204"/>
      <c r="L273" s="209"/>
      <c r="M273" s="210"/>
      <c r="N273" s="211"/>
      <c r="O273" s="211"/>
      <c r="P273" s="211"/>
      <c r="Q273" s="211"/>
      <c r="R273" s="211"/>
      <c r="S273" s="211"/>
      <c r="T273" s="212"/>
      <c r="AT273" s="213" t="s">
        <v>219</v>
      </c>
      <c r="AU273" s="213" t="s">
        <v>86</v>
      </c>
      <c r="AV273" s="12" t="s">
        <v>146</v>
      </c>
      <c r="AW273" s="12" t="s">
        <v>38</v>
      </c>
      <c r="AX273" s="12" t="s">
        <v>84</v>
      </c>
      <c r="AY273" s="213" t="s">
        <v>121</v>
      </c>
    </row>
    <row r="274" spans="2:65" s="1" customFormat="1" ht="16.5" customHeight="1">
      <c r="B274" s="34"/>
      <c r="C274" s="174" t="s">
        <v>566</v>
      </c>
      <c r="D274" s="174" t="s">
        <v>124</v>
      </c>
      <c r="E274" s="175" t="s">
        <v>567</v>
      </c>
      <c r="F274" s="176" t="s">
        <v>568</v>
      </c>
      <c r="G274" s="177" t="s">
        <v>213</v>
      </c>
      <c r="H274" s="178">
        <v>332.71</v>
      </c>
      <c r="I274" s="179"/>
      <c r="J274" s="180">
        <f>ROUND(I274*H274,2)</f>
        <v>0</v>
      </c>
      <c r="K274" s="176" t="s">
        <v>128</v>
      </c>
      <c r="L274" s="38"/>
      <c r="M274" s="181" t="s">
        <v>1</v>
      </c>
      <c r="N274" s="182" t="s">
        <v>48</v>
      </c>
      <c r="O274" s="60"/>
      <c r="P274" s="183">
        <f>O274*H274</f>
        <v>0</v>
      </c>
      <c r="Q274" s="183">
        <v>0</v>
      </c>
      <c r="R274" s="183">
        <f>Q274*H274</f>
        <v>0</v>
      </c>
      <c r="S274" s="183">
        <v>5.5E-2</v>
      </c>
      <c r="T274" s="184">
        <f>S274*H274</f>
        <v>18.299049999999998</v>
      </c>
      <c r="AR274" s="16" t="s">
        <v>146</v>
      </c>
      <c r="AT274" s="16" t="s">
        <v>124</v>
      </c>
      <c r="AU274" s="16" t="s">
        <v>86</v>
      </c>
      <c r="AY274" s="16" t="s">
        <v>121</v>
      </c>
      <c r="BE274" s="185">
        <f>IF(N274="základní",J274,0)</f>
        <v>0</v>
      </c>
      <c r="BF274" s="185">
        <f>IF(N274="snížená",J274,0)</f>
        <v>0</v>
      </c>
      <c r="BG274" s="185">
        <f>IF(N274="zákl. přenesená",J274,0)</f>
        <v>0</v>
      </c>
      <c r="BH274" s="185">
        <f>IF(N274="sníž. přenesená",J274,0)</f>
        <v>0</v>
      </c>
      <c r="BI274" s="185">
        <f>IF(N274="nulová",J274,0)</f>
        <v>0</v>
      </c>
      <c r="BJ274" s="16" t="s">
        <v>84</v>
      </c>
      <c r="BK274" s="185">
        <f>ROUND(I274*H274,2)</f>
        <v>0</v>
      </c>
      <c r="BL274" s="16" t="s">
        <v>146</v>
      </c>
      <c r="BM274" s="16" t="s">
        <v>569</v>
      </c>
    </row>
    <row r="275" spans="2:65" s="11" customFormat="1" ht="11.25">
      <c r="B275" s="192"/>
      <c r="C275" s="193"/>
      <c r="D275" s="186" t="s">
        <v>219</v>
      </c>
      <c r="E275" s="194" t="s">
        <v>1</v>
      </c>
      <c r="F275" s="195" t="s">
        <v>267</v>
      </c>
      <c r="G275" s="193"/>
      <c r="H275" s="196">
        <v>332.71</v>
      </c>
      <c r="I275" s="197"/>
      <c r="J275" s="193"/>
      <c r="K275" s="193"/>
      <c r="L275" s="198"/>
      <c r="M275" s="199"/>
      <c r="N275" s="200"/>
      <c r="O275" s="200"/>
      <c r="P275" s="200"/>
      <c r="Q275" s="200"/>
      <c r="R275" s="200"/>
      <c r="S275" s="200"/>
      <c r="T275" s="201"/>
      <c r="AT275" s="202" t="s">
        <v>219</v>
      </c>
      <c r="AU275" s="202" t="s">
        <v>86</v>
      </c>
      <c r="AV275" s="11" t="s">
        <v>86</v>
      </c>
      <c r="AW275" s="11" t="s">
        <v>38</v>
      </c>
      <c r="AX275" s="11" t="s">
        <v>77</v>
      </c>
      <c r="AY275" s="202" t="s">
        <v>121</v>
      </c>
    </row>
    <row r="276" spans="2:65" s="12" customFormat="1" ht="11.25">
      <c r="B276" s="203"/>
      <c r="C276" s="204"/>
      <c r="D276" s="186" t="s">
        <v>219</v>
      </c>
      <c r="E276" s="205" t="s">
        <v>1</v>
      </c>
      <c r="F276" s="206" t="s">
        <v>221</v>
      </c>
      <c r="G276" s="204"/>
      <c r="H276" s="207">
        <v>332.71</v>
      </c>
      <c r="I276" s="208"/>
      <c r="J276" s="204"/>
      <c r="K276" s="204"/>
      <c r="L276" s="209"/>
      <c r="M276" s="210"/>
      <c r="N276" s="211"/>
      <c r="O276" s="211"/>
      <c r="P276" s="211"/>
      <c r="Q276" s="211"/>
      <c r="R276" s="211"/>
      <c r="S276" s="211"/>
      <c r="T276" s="212"/>
      <c r="AT276" s="213" t="s">
        <v>219</v>
      </c>
      <c r="AU276" s="213" t="s">
        <v>86</v>
      </c>
      <c r="AV276" s="12" t="s">
        <v>146</v>
      </c>
      <c r="AW276" s="12" t="s">
        <v>38</v>
      </c>
      <c r="AX276" s="12" t="s">
        <v>84</v>
      </c>
      <c r="AY276" s="213" t="s">
        <v>121</v>
      </c>
    </row>
    <row r="277" spans="2:65" s="1" customFormat="1" ht="16.5" customHeight="1">
      <c r="B277" s="34"/>
      <c r="C277" s="174" t="s">
        <v>570</v>
      </c>
      <c r="D277" s="174" t="s">
        <v>124</v>
      </c>
      <c r="E277" s="175" t="s">
        <v>571</v>
      </c>
      <c r="F277" s="176" t="s">
        <v>572</v>
      </c>
      <c r="G277" s="177" t="s">
        <v>213</v>
      </c>
      <c r="H277" s="178">
        <v>718.68299999999999</v>
      </c>
      <c r="I277" s="179"/>
      <c r="J277" s="180">
        <f>ROUND(I277*H277,2)</f>
        <v>0</v>
      </c>
      <c r="K277" s="176" t="s">
        <v>252</v>
      </c>
      <c r="L277" s="38"/>
      <c r="M277" s="181" t="s">
        <v>1</v>
      </c>
      <c r="N277" s="182" t="s">
        <v>48</v>
      </c>
      <c r="O277" s="60"/>
      <c r="P277" s="183">
        <f>O277*H277</f>
        <v>0</v>
      </c>
      <c r="Q277" s="183">
        <v>0</v>
      </c>
      <c r="R277" s="183">
        <f>Q277*H277</f>
        <v>0</v>
      </c>
      <c r="S277" s="183">
        <v>6.2E-2</v>
      </c>
      <c r="T277" s="184">
        <f>S277*H277</f>
        <v>44.558346</v>
      </c>
      <c r="AR277" s="16" t="s">
        <v>146</v>
      </c>
      <c r="AT277" s="16" t="s">
        <v>124</v>
      </c>
      <c r="AU277" s="16" t="s">
        <v>86</v>
      </c>
      <c r="AY277" s="16" t="s">
        <v>121</v>
      </c>
      <c r="BE277" s="185">
        <f>IF(N277="základní",J277,0)</f>
        <v>0</v>
      </c>
      <c r="BF277" s="185">
        <f>IF(N277="snížená",J277,0)</f>
        <v>0</v>
      </c>
      <c r="BG277" s="185">
        <f>IF(N277="zákl. přenesená",J277,0)</f>
        <v>0</v>
      </c>
      <c r="BH277" s="185">
        <f>IF(N277="sníž. přenesená",J277,0)</f>
        <v>0</v>
      </c>
      <c r="BI277" s="185">
        <f>IF(N277="nulová",J277,0)</f>
        <v>0</v>
      </c>
      <c r="BJ277" s="16" t="s">
        <v>84</v>
      </c>
      <c r="BK277" s="185">
        <f>ROUND(I277*H277,2)</f>
        <v>0</v>
      </c>
      <c r="BL277" s="16" t="s">
        <v>146</v>
      </c>
      <c r="BM277" s="16" t="s">
        <v>573</v>
      </c>
    </row>
    <row r="278" spans="2:65" s="1" customFormat="1" ht="107.25">
      <c r="B278" s="34"/>
      <c r="C278" s="35"/>
      <c r="D278" s="186" t="s">
        <v>131</v>
      </c>
      <c r="E278" s="35"/>
      <c r="F278" s="187" t="s">
        <v>574</v>
      </c>
      <c r="G278" s="35"/>
      <c r="H278" s="35"/>
      <c r="I278" s="103"/>
      <c r="J278" s="35"/>
      <c r="K278" s="35"/>
      <c r="L278" s="38"/>
      <c r="M278" s="188"/>
      <c r="N278" s="60"/>
      <c r="O278" s="60"/>
      <c r="P278" s="60"/>
      <c r="Q278" s="60"/>
      <c r="R278" s="60"/>
      <c r="S278" s="60"/>
      <c r="T278" s="61"/>
      <c r="AT278" s="16" t="s">
        <v>131</v>
      </c>
      <c r="AU278" s="16" t="s">
        <v>86</v>
      </c>
    </row>
    <row r="279" spans="2:65" s="14" customFormat="1" ht="11.25">
      <c r="B279" s="235"/>
      <c r="C279" s="236"/>
      <c r="D279" s="186" t="s">
        <v>219</v>
      </c>
      <c r="E279" s="237" t="s">
        <v>1</v>
      </c>
      <c r="F279" s="238" t="s">
        <v>575</v>
      </c>
      <c r="G279" s="236"/>
      <c r="H279" s="237" t="s">
        <v>1</v>
      </c>
      <c r="I279" s="239"/>
      <c r="J279" s="236"/>
      <c r="K279" s="236"/>
      <c r="L279" s="240"/>
      <c r="M279" s="241"/>
      <c r="N279" s="242"/>
      <c r="O279" s="242"/>
      <c r="P279" s="242"/>
      <c r="Q279" s="242"/>
      <c r="R279" s="242"/>
      <c r="S279" s="242"/>
      <c r="T279" s="243"/>
      <c r="AT279" s="244" t="s">
        <v>219</v>
      </c>
      <c r="AU279" s="244" t="s">
        <v>86</v>
      </c>
      <c r="AV279" s="14" t="s">
        <v>84</v>
      </c>
      <c r="AW279" s="14" t="s">
        <v>38</v>
      </c>
      <c r="AX279" s="14" t="s">
        <v>77</v>
      </c>
      <c r="AY279" s="244" t="s">
        <v>121</v>
      </c>
    </row>
    <row r="280" spans="2:65" s="11" customFormat="1" ht="11.25">
      <c r="B280" s="192"/>
      <c r="C280" s="193"/>
      <c r="D280" s="186" t="s">
        <v>219</v>
      </c>
      <c r="E280" s="194" t="s">
        <v>1</v>
      </c>
      <c r="F280" s="195" t="s">
        <v>576</v>
      </c>
      <c r="G280" s="193"/>
      <c r="H280" s="196">
        <v>684.46</v>
      </c>
      <c r="I280" s="197"/>
      <c r="J280" s="193"/>
      <c r="K280" s="193"/>
      <c r="L280" s="198"/>
      <c r="M280" s="199"/>
      <c r="N280" s="200"/>
      <c r="O280" s="200"/>
      <c r="P280" s="200"/>
      <c r="Q280" s="200"/>
      <c r="R280" s="200"/>
      <c r="S280" s="200"/>
      <c r="T280" s="201"/>
      <c r="AT280" s="202" t="s">
        <v>219</v>
      </c>
      <c r="AU280" s="202" t="s">
        <v>86</v>
      </c>
      <c r="AV280" s="11" t="s">
        <v>86</v>
      </c>
      <c r="AW280" s="11" t="s">
        <v>38</v>
      </c>
      <c r="AX280" s="11" t="s">
        <v>77</v>
      </c>
      <c r="AY280" s="202" t="s">
        <v>121</v>
      </c>
    </row>
    <row r="281" spans="2:65" s="13" customFormat="1" ht="11.25">
      <c r="B281" s="224"/>
      <c r="C281" s="225"/>
      <c r="D281" s="186" t="s">
        <v>219</v>
      </c>
      <c r="E281" s="226" t="s">
        <v>1</v>
      </c>
      <c r="F281" s="227" t="s">
        <v>521</v>
      </c>
      <c r="G281" s="225"/>
      <c r="H281" s="228">
        <v>684.46</v>
      </c>
      <c r="I281" s="229"/>
      <c r="J281" s="225"/>
      <c r="K281" s="225"/>
      <c r="L281" s="230"/>
      <c r="M281" s="231"/>
      <c r="N281" s="232"/>
      <c r="O281" s="232"/>
      <c r="P281" s="232"/>
      <c r="Q281" s="232"/>
      <c r="R281" s="232"/>
      <c r="S281" s="232"/>
      <c r="T281" s="233"/>
      <c r="AT281" s="234" t="s">
        <v>219</v>
      </c>
      <c r="AU281" s="234" t="s">
        <v>86</v>
      </c>
      <c r="AV281" s="13" t="s">
        <v>139</v>
      </c>
      <c r="AW281" s="13" t="s">
        <v>38</v>
      </c>
      <c r="AX281" s="13" t="s">
        <v>77</v>
      </c>
      <c r="AY281" s="234" t="s">
        <v>121</v>
      </c>
    </row>
    <row r="282" spans="2:65" s="11" customFormat="1" ht="11.25">
      <c r="B282" s="192"/>
      <c r="C282" s="193"/>
      <c r="D282" s="186" t="s">
        <v>219</v>
      </c>
      <c r="E282" s="194" t="s">
        <v>1</v>
      </c>
      <c r="F282" s="195" t="s">
        <v>577</v>
      </c>
      <c r="G282" s="193"/>
      <c r="H282" s="196">
        <v>34.222999999999999</v>
      </c>
      <c r="I282" s="197"/>
      <c r="J282" s="193"/>
      <c r="K282" s="193"/>
      <c r="L282" s="198"/>
      <c r="M282" s="199"/>
      <c r="N282" s="200"/>
      <c r="O282" s="200"/>
      <c r="P282" s="200"/>
      <c r="Q282" s="200"/>
      <c r="R282" s="200"/>
      <c r="S282" s="200"/>
      <c r="T282" s="201"/>
      <c r="AT282" s="202" t="s">
        <v>219</v>
      </c>
      <c r="AU282" s="202" t="s">
        <v>86</v>
      </c>
      <c r="AV282" s="11" t="s">
        <v>86</v>
      </c>
      <c r="AW282" s="11" t="s">
        <v>38</v>
      </c>
      <c r="AX282" s="11" t="s">
        <v>77</v>
      </c>
      <c r="AY282" s="202" t="s">
        <v>121</v>
      </c>
    </row>
    <row r="283" spans="2:65" s="12" customFormat="1" ht="11.25">
      <c r="B283" s="203"/>
      <c r="C283" s="204"/>
      <c r="D283" s="186" t="s">
        <v>219</v>
      </c>
      <c r="E283" s="205" t="s">
        <v>1</v>
      </c>
      <c r="F283" s="206" t="s">
        <v>221</v>
      </c>
      <c r="G283" s="204"/>
      <c r="H283" s="207">
        <v>718.68299999999999</v>
      </c>
      <c r="I283" s="208"/>
      <c r="J283" s="204"/>
      <c r="K283" s="204"/>
      <c r="L283" s="209"/>
      <c r="M283" s="210"/>
      <c r="N283" s="211"/>
      <c r="O283" s="211"/>
      <c r="P283" s="211"/>
      <c r="Q283" s="211"/>
      <c r="R283" s="211"/>
      <c r="S283" s="211"/>
      <c r="T283" s="212"/>
      <c r="AT283" s="213" t="s">
        <v>219</v>
      </c>
      <c r="AU283" s="213" t="s">
        <v>86</v>
      </c>
      <c r="AV283" s="12" t="s">
        <v>146</v>
      </c>
      <c r="AW283" s="12" t="s">
        <v>38</v>
      </c>
      <c r="AX283" s="12" t="s">
        <v>84</v>
      </c>
      <c r="AY283" s="213" t="s">
        <v>121</v>
      </c>
    </row>
    <row r="284" spans="2:65" s="1" customFormat="1" ht="16.5" customHeight="1">
      <c r="B284" s="34"/>
      <c r="C284" s="174" t="s">
        <v>578</v>
      </c>
      <c r="D284" s="174" t="s">
        <v>124</v>
      </c>
      <c r="E284" s="175" t="s">
        <v>579</v>
      </c>
      <c r="F284" s="176" t="s">
        <v>580</v>
      </c>
      <c r="G284" s="177" t="s">
        <v>213</v>
      </c>
      <c r="H284" s="178">
        <v>118.96</v>
      </c>
      <c r="I284" s="179"/>
      <c r="J284" s="180">
        <f>ROUND(I284*H284,2)</f>
        <v>0</v>
      </c>
      <c r="K284" s="176" t="s">
        <v>128</v>
      </c>
      <c r="L284" s="38"/>
      <c r="M284" s="181" t="s">
        <v>1</v>
      </c>
      <c r="N284" s="182" t="s">
        <v>48</v>
      </c>
      <c r="O284" s="60"/>
      <c r="P284" s="183">
        <f>O284*H284</f>
        <v>0</v>
      </c>
      <c r="Q284" s="183">
        <v>0</v>
      </c>
      <c r="R284" s="183">
        <f>Q284*H284</f>
        <v>0</v>
      </c>
      <c r="S284" s="183">
        <v>0.05</v>
      </c>
      <c r="T284" s="184">
        <f>S284*H284</f>
        <v>5.9480000000000004</v>
      </c>
      <c r="AR284" s="16" t="s">
        <v>146</v>
      </c>
      <c r="AT284" s="16" t="s">
        <v>124</v>
      </c>
      <c r="AU284" s="16" t="s">
        <v>86</v>
      </c>
      <c r="AY284" s="16" t="s">
        <v>121</v>
      </c>
      <c r="BE284" s="185">
        <f>IF(N284="základní",J284,0)</f>
        <v>0</v>
      </c>
      <c r="BF284" s="185">
        <f>IF(N284="snížená",J284,0)</f>
        <v>0</v>
      </c>
      <c r="BG284" s="185">
        <f>IF(N284="zákl. přenesená",J284,0)</f>
        <v>0</v>
      </c>
      <c r="BH284" s="185">
        <f>IF(N284="sníž. přenesená",J284,0)</f>
        <v>0</v>
      </c>
      <c r="BI284" s="185">
        <f>IF(N284="nulová",J284,0)</f>
        <v>0</v>
      </c>
      <c r="BJ284" s="16" t="s">
        <v>84</v>
      </c>
      <c r="BK284" s="185">
        <f>ROUND(I284*H284,2)</f>
        <v>0</v>
      </c>
      <c r="BL284" s="16" t="s">
        <v>146</v>
      </c>
      <c r="BM284" s="16" t="s">
        <v>581</v>
      </c>
    </row>
    <row r="285" spans="2:65" s="11" customFormat="1" ht="11.25">
      <c r="B285" s="192"/>
      <c r="C285" s="193"/>
      <c r="D285" s="186" t="s">
        <v>219</v>
      </c>
      <c r="E285" s="194" t="s">
        <v>1</v>
      </c>
      <c r="F285" s="195" t="s">
        <v>283</v>
      </c>
      <c r="G285" s="193"/>
      <c r="H285" s="196">
        <v>118.96</v>
      </c>
      <c r="I285" s="197"/>
      <c r="J285" s="193"/>
      <c r="K285" s="193"/>
      <c r="L285" s="198"/>
      <c r="M285" s="199"/>
      <c r="N285" s="200"/>
      <c r="O285" s="200"/>
      <c r="P285" s="200"/>
      <c r="Q285" s="200"/>
      <c r="R285" s="200"/>
      <c r="S285" s="200"/>
      <c r="T285" s="201"/>
      <c r="AT285" s="202" t="s">
        <v>219</v>
      </c>
      <c r="AU285" s="202" t="s">
        <v>86</v>
      </c>
      <c r="AV285" s="11" t="s">
        <v>86</v>
      </c>
      <c r="AW285" s="11" t="s">
        <v>38</v>
      </c>
      <c r="AX285" s="11" t="s">
        <v>77</v>
      </c>
      <c r="AY285" s="202" t="s">
        <v>121</v>
      </c>
    </row>
    <row r="286" spans="2:65" s="12" customFormat="1" ht="11.25">
      <c r="B286" s="203"/>
      <c r="C286" s="204"/>
      <c r="D286" s="186" t="s">
        <v>219</v>
      </c>
      <c r="E286" s="205" t="s">
        <v>1</v>
      </c>
      <c r="F286" s="206" t="s">
        <v>221</v>
      </c>
      <c r="G286" s="204"/>
      <c r="H286" s="207">
        <v>118.96</v>
      </c>
      <c r="I286" s="208"/>
      <c r="J286" s="204"/>
      <c r="K286" s="204"/>
      <c r="L286" s="209"/>
      <c r="M286" s="210"/>
      <c r="N286" s="211"/>
      <c r="O286" s="211"/>
      <c r="P286" s="211"/>
      <c r="Q286" s="211"/>
      <c r="R286" s="211"/>
      <c r="S286" s="211"/>
      <c r="T286" s="212"/>
      <c r="AT286" s="213" t="s">
        <v>219</v>
      </c>
      <c r="AU286" s="213" t="s">
        <v>86</v>
      </c>
      <c r="AV286" s="12" t="s">
        <v>146</v>
      </c>
      <c r="AW286" s="12" t="s">
        <v>38</v>
      </c>
      <c r="AX286" s="12" t="s">
        <v>84</v>
      </c>
      <c r="AY286" s="213" t="s">
        <v>121</v>
      </c>
    </row>
    <row r="287" spans="2:65" s="1" customFormat="1" ht="16.5" customHeight="1">
      <c r="B287" s="34"/>
      <c r="C287" s="174" t="s">
        <v>582</v>
      </c>
      <c r="D287" s="174" t="s">
        <v>124</v>
      </c>
      <c r="E287" s="175" t="s">
        <v>583</v>
      </c>
      <c r="F287" s="176" t="s">
        <v>584</v>
      </c>
      <c r="G287" s="177" t="s">
        <v>213</v>
      </c>
      <c r="H287" s="178">
        <v>332.71</v>
      </c>
      <c r="I287" s="179"/>
      <c r="J287" s="180">
        <f>ROUND(I287*H287,2)</f>
        <v>0</v>
      </c>
      <c r="K287" s="176" t="s">
        <v>128</v>
      </c>
      <c r="L287" s="38"/>
      <c r="M287" s="181" t="s">
        <v>1</v>
      </c>
      <c r="N287" s="182" t="s">
        <v>48</v>
      </c>
      <c r="O287" s="60"/>
      <c r="P287" s="183">
        <f>O287*H287</f>
        <v>0</v>
      </c>
      <c r="Q287" s="183">
        <v>0</v>
      </c>
      <c r="R287" s="183">
        <f>Q287*H287</f>
        <v>0</v>
      </c>
      <c r="S287" s="183">
        <v>4.5999999999999999E-2</v>
      </c>
      <c r="T287" s="184">
        <f>S287*H287</f>
        <v>15.304659999999998</v>
      </c>
      <c r="AR287" s="16" t="s">
        <v>146</v>
      </c>
      <c r="AT287" s="16" t="s">
        <v>124</v>
      </c>
      <c r="AU287" s="16" t="s">
        <v>86</v>
      </c>
      <c r="AY287" s="16" t="s">
        <v>121</v>
      </c>
      <c r="BE287" s="185">
        <f>IF(N287="základní",J287,0)</f>
        <v>0</v>
      </c>
      <c r="BF287" s="185">
        <f>IF(N287="snížená",J287,0)</f>
        <v>0</v>
      </c>
      <c r="BG287" s="185">
        <f>IF(N287="zákl. přenesená",J287,0)</f>
        <v>0</v>
      </c>
      <c r="BH287" s="185">
        <f>IF(N287="sníž. přenesená",J287,0)</f>
        <v>0</v>
      </c>
      <c r="BI287" s="185">
        <f>IF(N287="nulová",J287,0)</f>
        <v>0</v>
      </c>
      <c r="BJ287" s="16" t="s">
        <v>84</v>
      </c>
      <c r="BK287" s="185">
        <f>ROUND(I287*H287,2)</f>
        <v>0</v>
      </c>
      <c r="BL287" s="16" t="s">
        <v>146</v>
      </c>
      <c r="BM287" s="16" t="s">
        <v>585</v>
      </c>
    </row>
    <row r="288" spans="2:65" s="11" customFormat="1" ht="11.25">
      <c r="B288" s="192"/>
      <c r="C288" s="193"/>
      <c r="D288" s="186" t="s">
        <v>219</v>
      </c>
      <c r="E288" s="194" t="s">
        <v>1</v>
      </c>
      <c r="F288" s="195" t="s">
        <v>586</v>
      </c>
      <c r="G288" s="193"/>
      <c r="H288" s="196">
        <v>332.71</v>
      </c>
      <c r="I288" s="197"/>
      <c r="J288" s="193"/>
      <c r="K288" s="193"/>
      <c r="L288" s="198"/>
      <c r="M288" s="199"/>
      <c r="N288" s="200"/>
      <c r="O288" s="200"/>
      <c r="P288" s="200"/>
      <c r="Q288" s="200"/>
      <c r="R288" s="200"/>
      <c r="S288" s="200"/>
      <c r="T288" s="201"/>
      <c r="AT288" s="202" t="s">
        <v>219</v>
      </c>
      <c r="AU288" s="202" t="s">
        <v>86</v>
      </c>
      <c r="AV288" s="11" t="s">
        <v>86</v>
      </c>
      <c r="AW288" s="11" t="s">
        <v>38</v>
      </c>
      <c r="AX288" s="11" t="s">
        <v>77</v>
      </c>
      <c r="AY288" s="202" t="s">
        <v>121</v>
      </c>
    </row>
    <row r="289" spans="2:65" s="12" customFormat="1" ht="11.25">
      <c r="B289" s="203"/>
      <c r="C289" s="204"/>
      <c r="D289" s="186" t="s">
        <v>219</v>
      </c>
      <c r="E289" s="205" t="s">
        <v>1</v>
      </c>
      <c r="F289" s="206" t="s">
        <v>221</v>
      </c>
      <c r="G289" s="204"/>
      <c r="H289" s="207">
        <v>332.71</v>
      </c>
      <c r="I289" s="208"/>
      <c r="J289" s="204"/>
      <c r="K289" s="204"/>
      <c r="L289" s="209"/>
      <c r="M289" s="210"/>
      <c r="N289" s="211"/>
      <c r="O289" s="211"/>
      <c r="P289" s="211"/>
      <c r="Q289" s="211"/>
      <c r="R289" s="211"/>
      <c r="S289" s="211"/>
      <c r="T289" s="212"/>
      <c r="AT289" s="213" t="s">
        <v>219</v>
      </c>
      <c r="AU289" s="213" t="s">
        <v>86</v>
      </c>
      <c r="AV289" s="12" t="s">
        <v>146</v>
      </c>
      <c r="AW289" s="12" t="s">
        <v>38</v>
      </c>
      <c r="AX289" s="12" t="s">
        <v>84</v>
      </c>
      <c r="AY289" s="213" t="s">
        <v>121</v>
      </c>
    </row>
    <row r="290" spans="2:65" s="1" customFormat="1" ht="16.5" customHeight="1">
      <c r="B290" s="34"/>
      <c r="C290" s="174" t="s">
        <v>587</v>
      </c>
      <c r="D290" s="174" t="s">
        <v>124</v>
      </c>
      <c r="E290" s="175" t="s">
        <v>588</v>
      </c>
      <c r="F290" s="176" t="s">
        <v>589</v>
      </c>
      <c r="G290" s="177" t="s">
        <v>213</v>
      </c>
      <c r="H290" s="178">
        <v>2087.4769999999999</v>
      </c>
      <c r="I290" s="179"/>
      <c r="J290" s="180">
        <f>ROUND(I290*H290,2)</f>
        <v>0</v>
      </c>
      <c r="K290" s="176" t="s">
        <v>128</v>
      </c>
      <c r="L290" s="38"/>
      <c r="M290" s="181" t="s">
        <v>1</v>
      </c>
      <c r="N290" s="182" t="s">
        <v>48</v>
      </c>
      <c r="O290" s="60"/>
      <c r="P290" s="183">
        <f>O290*H290</f>
        <v>0</v>
      </c>
      <c r="Q290" s="183">
        <v>0</v>
      </c>
      <c r="R290" s="183">
        <f>Q290*H290</f>
        <v>0</v>
      </c>
      <c r="S290" s="183">
        <v>0.01</v>
      </c>
      <c r="T290" s="184">
        <f>S290*H290</f>
        <v>20.874769999999998</v>
      </c>
      <c r="AR290" s="16" t="s">
        <v>146</v>
      </c>
      <c r="AT290" s="16" t="s">
        <v>124</v>
      </c>
      <c r="AU290" s="16" t="s">
        <v>86</v>
      </c>
      <c r="AY290" s="16" t="s">
        <v>121</v>
      </c>
      <c r="BE290" s="185">
        <f>IF(N290="základní",J290,0)</f>
        <v>0</v>
      </c>
      <c r="BF290" s="185">
        <f>IF(N290="snížená",J290,0)</f>
        <v>0</v>
      </c>
      <c r="BG290" s="185">
        <f>IF(N290="zákl. přenesená",J290,0)</f>
        <v>0</v>
      </c>
      <c r="BH290" s="185">
        <f>IF(N290="sníž. přenesená",J290,0)</f>
        <v>0</v>
      </c>
      <c r="BI290" s="185">
        <f>IF(N290="nulová",J290,0)</f>
        <v>0</v>
      </c>
      <c r="BJ290" s="16" t="s">
        <v>84</v>
      </c>
      <c r="BK290" s="185">
        <f>ROUND(I290*H290,2)</f>
        <v>0</v>
      </c>
      <c r="BL290" s="16" t="s">
        <v>146</v>
      </c>
      <c r="BM290" s="16" t="s">
        <v>590</v>
      </c>
    </row>
    <row r="291" spans="2:65" s="1" customFormat="1" ht="16.5" customHeight="1">
      <c r="B291" s="34"/>
      <c r="C291" s="174" t="s">
        <v>591</v>
      </c>
      <c r="D291" s="174" t="s">
        <v>124</v>
      </c>
      <c r="E291" s="175" t="s">
        <v>592</v>
      </c>
      <c r="F291" s="176" t="s">
        <v>593</v>
      </c>
      <c r="G291" s="177" t="s">
        <v>213</v>
      </c>
      <c r="H291" s="178">
        <v>285.64</v>
      </c>
      <c r="I291" s="179"/>
      <c r="J291" s="180">
        <f>ROUND(I291*H291,2)</f>
        <v>0</v>
      </c>
      <c r="K291" s="176" t="s">
        <v>128</v>
      </c>
      <c r="L291" s="38"/>
      <c r="M291" s="181" t="s">
        <v>1</v>
      </c>
      <c r="N291" s="182" t="s">
        <v>48</v>
      </c>
      <c r="O291" s="60"/>
      <c r="P291" s="183">
        <f>O291*H291</f>
        <v>0</v>
      </c>
      <c r="Q291" s="183">
        <v>0</v>
      </c>
      <c r="R291" s="183">
        <f>Q291*H291</f>
        <v>0</v>
      </c>
      <c r="S291" s="183">
        <v>5.8999999999999997E-2</v>
      </c>
      <c r="T291" s="184">
        <f>S291*H291</f>
        <v>16.85276</v>
      </c>
      <c r="AR291" s="16" t="s">
        <v>146</v>
      </c>
      <c r="AT291" s="16" t="s">
        <v>124</v>
      </c>
      <c r="AU291" s="16" t="s">
        <v>86</v>
      </c>
      <c r="AY291" s="16" t="s">
        <v>121</v>
      </c>
      <c r="BE291" s="185">
        <f>IF(N291="základní",J291,0)</f>
        <v>0</v>
      </c>
      <c r="BF291" s="185">
        <f>IF(N291="snížená",J291,0)</f>
        <v>0</v>
      </c>
      <c r="BG291" s="185">
        <f>IF(N291="zákl. přenesená",J291,0)</f>
        <v>0</v>
      </c>
      <c r="BH291" s="185">
        <f>IF(N291="sníž. přenesená",J291,0)</f>
        <v>0</v>
      </c>
      <c r="BI291" s="185">
        <f>IF(N291="nulová",J291,0)</f>
        <v>0</v>
      </c>
      <c r="BJ291" s="16" t="s">
        <v>84</v>
      </c>
      <c r="BK291" s="185">
        <f>ROUND(I291*H291,2)</f>
        <v>0</v>
      </c>
      <c r="BL291" s="16" t="s">
        <v>146</v>
      </c>
      <c r="BM291" s="16" t="s">
        <v>594</v>
      </c>
    </row>
    <row r="292" spans="2:65" s="11" customFormat="1" ht="11.25">
      <c r="B292" s="192"/>
      <c r="C292" s="193"/>
      <c r="D292" s="186" t="s">
        <v>219</v>
      </c>
      <c r="E292" s="194" t="s">
        <v>1</v>
      </c>
      <c r="F292" s="195" t="s">
        <v>363</v>
      </c>
      <c r="G292" s="193"/>
      <c r="H292" s="196">
        <v>285.64</v>
      </c>
      <c r="I292" s="197"/>
      <c r="J292" s="193"/>
      <c r="K292" s="193"/>
      <c r="L292" s="198"/>
      <c r="M292" s="199"/>
      <c r="N292" s="200"/>
      <c r="O292" s="200"/>
      <c r="P292" s="200"/>
      <c r="Q292" s="200"/>
      <c r="R292" s="200"/>
      <c r="S292" s="200"/>
      <c r="T292" s="201"/>
      <c r="AT292" s="202" t="s">
        <v>219</v>
      </c>
      <c r="AU292" s="202" t="s">
        <v>86</v>
      </c>
      <c r="AV292" s="11" t="s">
        <v>86</v>
      </c>
      <c r="AW292" s="11" t="s">
        <v>38</v>
      </c>
      <c r="AX292" s="11" t="s">
        <v>77</v>
      </c>
      <c r="AY292" s="202" t="s">
        <v>121</v>
      </c>
    </row>
    <row r="293" spans="2:65" s="12" customFormat="1" ht="11.25">
      <c r="B293" s="203"/>
      <c r="C293" s="204"/>
      <c r="D293" s="186" t="s">
        <v>219</v>
      </c>
      <c r="E293" s="205" t="s">
        <v>1</v>
      </c>
      <c r="F293" s="206" t="s">
        <v>221</v>
      </c>
      <c r="G293" s="204"/>
      <c r="H293" s="207">
        <v>285.64</v>
      </c>
      <c r="I293" s="208"/>
      <c r="J293" s="204"/>
      <c r="K293" s="204"/>
      <c r="L293" s="209"/>
      <c r="M293" s="210"/>
      <c r="N293" s="211"/>
      <c r="O293" s="211"/>
      <c r="P293" s="211"/>
      <c r="Q293" s="211"/>
      <c r="R293" s="211"/>
      <c r="S293" s="211"/>
      <c r="T293" s="212"/>
      <c r="AT293" s="213" t="s">
        <v>219</v>
      </c>
      <c r="AU293" s="213" t="s">
        <v>86</v>
      </c>
      <c r="AV293" s="12" t="s">
        <v>146</v>
      </c>
      <c r="AW293" s="12" t="s">
        <v>38</v>
      </c>
      <c r="AX293" s="12" t="s">
        <v>84</v>
      </c>
      <c r="AY293" s="213" t="s">
        <v>121</v>
      </c>
    </row>
    <row r="294" spans="2:65" s="1" customFormat="1" ht="16.5" customHeight="1">
      <c r="B294" s="34"/>
      <c r="C294" s="174" t="s">
        <v>595</v>
      </c>
      <c r="D294" s="174" t="s">
        <v>124</v>
      </c>
      <c r="E294" s="175" t="s">
        <v>596</v>
      </c>
      <c r="F294" s="176" t="s">
        <v>597</v>
      </c>
      <c r="G294" s="177" t="s">
        <v>213</v>
      </c>
      <c r="H294" s="178">
        <v>118.96</v>
      </c>
      <c r="I294" s="179"/>
      <c r="J294" s="180">
        <f>ROUND(I294*H294,2)</f>
        <v>0</v>
      </c>
      <c r="K294" s="176" t="s">
        <v>128</v>
      </c>
      <c r="L294" s="38"/>
      <c r="M294" s="181" t="s">
        <v>1</v>
      </c>
      <c r="N294" s="182" t="s">
        <v>48</v>
      </c>
      <c r="O294" s="60"/>
      <c r="P294" s="183">
        <f>O294*H294</f>
        <v>0</v>
      </c>
      <c r="Q294" s="183">
        <v>0</v>
      </c>
      <c r="R294" s="183">
        <f>Q294*H294</f>
        <v>0</v>
      </c>
      <c r="S294" s="183">
        <v>6.6000000000000003E-2</v>
      </c>
      <c r="T294" s="184">
        <f>S294*H294</f>
        <v>7.8513599999999997</v>
      </c>
      <c r="AR294" s="16" t="s">
        <v>146</v>
      </c>
      <c r="AT294" s="16" t="s">
        <v>124</v>
      </c>
      <c r="AU294" s="16" t="s">
        <v>86</v>
      </c>
      <c r="AY294" s="16" t="s">
        <v>121</v>
      </c>
      <c r="BE294" s="185">
        <f>IF(N294="základní",J294,0)</f>
        <v>0</v>
      </c>
      <c r="BF294" s="185">
        <f>IF(N294="snížená",J294,0)</f>
        <v>0</v>
      </c>
      <c r="BG294" s="185">
        <f>IF(N294="zákl. přenesená",J294,0)</f>
        <v>0</v>
      </c>
      <c r="BH294" s="185">
        <f>IF(N294="sníž. přenesená",J294,0)</f>
        <v>0</v>
      </c>
      <c r="BI294" s="185">
        <f>IF(N294="nulová",J294,0)</f>
        <v>0</v>
      </c>
      <c r="BJ294" s="16" t="s">
        <v>84</v>
      </c>
      <c r="BK294" s="185">
        <f>ROUND(I294*H294,2)</f>
        <v>0</v>
      </c>
      <c r="BL294" s="16" t="s">
        <v>146</v>
      </c>
      <c r="BM294" s="16" t="s">
        <v>598</v>
      </c>
    </row>
    <row r="295" spans="2:65" s="11" customFormat="1" ht="11.25">
      <c r="B295" s="192"/>
      <c r="C295" s="193"/>
      <c r="D295" s="186" t="s">
        <v>219</v>
      </c>
      <c r="E295" s="194" t="s">
        <v>1</v>
      </c>
      <c r="F295" s="195" t="s">
        <v>599</v>
      </c>
      <c r="G295" s="193"/>
      <c r="H295" s="196">
        <v>118.96</v>
      </c>
      <c r="I295" s="197"/>
      <c r="J295" s="193"/>
      <c r="K295" s="193"/>
      <c r="L295" s="198"/>
      <c r="M295" s="199"/>
      <c r="N295" s="200"/>
      <c r="O295" s="200"/>
      <c r="P295" s="200"/>
      <c r="Q295" s="200"/>
      <c r="R295" s="200"/>
      <c r="S295" s="200"/>
      <c r="T295" s="201"/>
      <c r="AT295" s="202" t="s">
        <v>219</v>
      </c>
      <c r="AU295" s="202" t="s">
        <v>86</v>
      </c>
      <c r="AV295" s="11" t="s">
        <v>86</v>
      </c>
      <c r="AW295" s="11" t="s">
        <v>38</v>
      </c>
      <c r="AX295" s="11" t="s">
        <v>77</v>
      </c>
      <c r="AY295" s="202" t="s">
        <v>121</v>
      </c>
    </row>
    <row r="296" spans="2:65" s="12" customFormat="1" ht="11.25">
      <c r="B296" s="203"/>
      <c r="C296" s="204"/>
      <c r="D296" s="186" t="s">
        <v>219</v>
      </c>
      <c r="E296" s="205" t="s">
        <v>1</v>
      </c>
      <c r="F296" s="206" t="s">
        <v>221</v>
      </c>
      <c r="G296" s="204"/>
      <c r="H296" s="207">
        <v>118.96</v>
      </c>
      <c r="I296" s="208"/>
      <c r="J296" s="204"/>
      <c r="K296" s="204"/>
      <c r="L296" s="209"/>
      <c r="M296" s="210"/>
      <c r="N296" s="211"/>
      <c r="O296" s="211"/>
      <c r="P296" s="211"/>
      <c r="Q296" s="211"/>
      <c r="R296" s="211"/>
      <c r="S296" s="211"/>
      <c r="T296" s="212"/>
      <c r="AT296" s="213" t="s">
        <v>219</v>
      </c>
      <c r="AU296" s="213" t="s">
        <v>86</v>
      </c>
      <c r="AV296" s="12" t="s">
        <v>146</v>
      </c>
      <c r="AW296" s="12" t="s">
        <v>38</v>
      </c>
      <c r="AX296" s="12" t="s">
        <v>84</v>
      </c>
      <c r="AY296" s="213" t="s">
        <v>121</v>
      </c>
    </row>
    <row r="297" spans="2:65" s="1" customFormat="1" ht="16.5" customHeight="1">
      <c r="B297" s="34"/>
      <c r="C297" s="174" t="s">
        <v>600</v>
      </c>
      <c r="D297" s="174" t="s">
        <v>124</v>
      </c>
      <c r="E297" s="175" t="s">
        <v>601</v>
      </c>
      <c r="F297" s="176" t="s">
        <v>602</v>
      </c>
      <c r="G297" s="177" t="s">
        <v>213</v>
      </c>
      <c r="H297" s="178">
        <v>118.96</v>
      </c>
      <c r="I297" s="179"/>
      <c r="J297" s="180">
        <f>ROUND(I297*H297,2)</f>
        <v>0</v>
      </c>
      <c r="K297" s="176" t="s">
        <v>128</v>
      </c>
      <c r="L297" s="38"/>
      <c r="M297" s="181" t="s">
        <v>1</v>
      </c>
      <c r="N297" s="182" t="s">
        <v>48</v>
      </c>
      <c r="O297" s="60"/>
      <c r="P297" s="183">
        <f>O297*H297</f>
        <v>0</v>
      </c>
      <c r="Q297" s="183">
        <v>5.985E-2</v>
      </c>
      <c r="R297" s="183">
        <f>Q297*H297</f>
        <v>7.1197559999999998</v>
      </c>
      <c r="S297" s="183">
        <v>0</v>
      </c>
      <c r="T297" s="184">
        <f>S297*H297</f>
        <v>0</v>
      </c>
      <c r="AR297" s="16" t="s">
        <v>146</v>
      </c>
      <c r="AT297" s="16" t="s">
        <v>124</v>
      </c>
      <c r="AU297" s="16" t="s">
        <v>86</v>
      </c>
      <c r="AY297" s="16" t="s">
        <v>121</v>
      </c>
      <c r="BE297" s="185">
        <f>IF(N297="základní",J297,0)</f>
        <v>0</v>
      </c>
      <c r="BF297" s="185">
        <f>IF(N297="snížená",J297,0)</f>
        <v>0</v>
      </c>
      <c r="BG297" s="185">
        <f>IF(N297="zákl. přenesená",J297,0)</f>
        <v>0</v>
      </c>
      <c r="BH297" s="185">
        <f>IF(N297="sníž. přenesená",J297,0)</f>
        <v>0</v>
      </c>
      <c r="BI297" s="185">
        <f>IF(N297="nulová",J297,0)</f>
        <v>0</v>
      </c>
      <c r="BJ297" s="16" t="s">
        <v>84</v>
      </c>
      <c r="BK297" s="185">
        <f>ROUND(I297*H297,2)</f>
        <v>0</v>
      </c>
      <c r="BL297" s="16" t="s">
        <v>146</v>
      </c>
      <c r="BM297" s="16" t="s">
        <v>603</v>
      </c>
    </row>
    <row r="298" spans="2:65" s="1" customFormat="1" ht="16.5" customHeight="1">
      <c r="B298" s="34"/>
      <c r="C298" s="174" t="s">
        <v>604</v>
      </c>
      <c r="D298" s="174" t="s">
        <v>124</v>
      </c>
      <c r="E298" s="175" t="s">
        <v>605</v>
      </c>
      <c r="F298" s="176" t="s">
        <v>606</v>
      </c>
      <c r="G298" s="177" t="s">
        <v>230</v>
      </c>
      <c r="H298" s="178">
        <v>224.47399999999999</v>
      </c>
      <c r="I298" s="179"/>
      <c r="J298" s="180">
        <f>ROUND(I298*H298,2)</f>
        <v>0</v>
      </c>
      <c r="K298" s="176" t="s">
        <v>607</v>
      </c>
      <c r="L298" s="38"/>
      <c r="M298" s="181" t="s">
        <v>1</v>
      </c>
      <c r="N298" s="182" t="s">
        <v>48</v>
      </c>
      <c r="O298" s="60"/>
      <c r="P298" s="183">
        <f>O298*H298</f>
        <v>0</v>
      </c>
      <c r="Q298" s="183">
        <v>0</v>
      </c>
      <c r="R298" s="183">
        <f>Q298*H298</f>
        <v>0</v>
      </c>
      <c r="S298" s="183">
        <v>0</v>
      </c>
      <c r="T298" s="184">
        <f>S298*H298</f>
        <v>0</v>
      </c>
      <c r="AR298" s="16" t="s">
        <v>146</v>
      </c>
      <c r="AT298" s="16" t="s">
        <v>124</v>
      </c>
      <c r="AU298" s="16" t="s">
        <v>86</v>
      </c>
      <c r="AY298" s="16" t="s">
        <v>121</v>
      </c>
      <c r="BE298" s="185">
        <f>IF(N298="základní",J298,0)</f>
        <v>0</v>
      </c>
      <c r="BF298" s="185">
        <f>IF(N298="snížená",J298,0)</f>
        <v>0</v>
      </c>
      <c r="BG298" s="185">
        <f>IF(N298="zákl. přenesená",J298,0)</f>
        <v>0</v>
      </c>
      <c r="BH298" s="185">
        <f>IF(N298="sníž. přenesená",J298,0)</f>
        <v>0</v>
      </c>
      <c r="BI298" s="185">
        <f>IF(N298="nulová",J298,0)</f>
        <v>0</v>
      </c>
      <c r="BJ298" s="16" t="s">
        <v>84</v>
      </c>
      <c r="BK298" s="185">
        <f>ROUND(I298*H298,2)</f>
        <v>0</v>
      </c>
      <c r="BL298" s="16" t="s">
        <v>146</v>
      </c>
      <c r="BM298" s="16" t="s">
        <v>608</v>
      </c>
    </row>
    <row r="299" spans="2:65" s="10" customFormat="1" ht="22.9" customHeight="1">
      <c r="B299" s="158"/>
      <c r="C299" s="159"/>
      <c r="D299" s="160" t="s">
        <v>76</v>
      </c>
      <c r="E299" s="172" t="s">
        <v>609</v>
      </c>
      <c r="F299" s="172" t="s">
        <v>610</v>
      </c>
      <c r="G299" s="159"/>
      <c r="H299" s="159"/>
      <c r="I299" s="162"/>
      <c r="J299" s="173">
        <f>BK299</f>
        <v>0</v>
      </c>
      <c r="K299" s="159"/>
      <c r="L299" s="164"/>
      <c r="M299" s="165"/>
      <c r="N299" s="166"/>
      <c r="O299" s="166"/>
      <c r="P299" s="167">
        <f>SUM(P300:P307)</f>
        <v>0</v>
      </c>
      <c r="Q299" s="166"/>
      <c r="R299" s="167">
        <f>SUM(R300:R307)</f>
        <v>0</v>
      </c>
      <c r="S299" s="166"/>
      <c r="T299" s="168">
        <f>SUM(T300:T307)</f>
        <v>0</v>
      </c>
      <c r="AR299" s="169" t="s">
        <v>84</v>
      </c>
      <c r="AT299" s="170" t="s">
        <v>76</v>
      </c>
      <c r="AU299" s="170" t="s">
        <v>84</v>
      </c>
      <c r="AY299" s="169" t="s">
        <v>121</v>
      </c>
      <c r="BK299" s="171">
        <f>SUM(BK300:BK307)</f>
        <v>0</v>
      </c>
    </row>
    <row r="300" spans="2:65" s="1" customFormat="1" ht="16.5" customHeight="1">
      <c r="B300" s="34"/>
      <c r="C300" s="174" t="s">
        <v>611</v>
      </c>
      <c r="D300" s="174" t="s">
        <v>124</v>
      </c>
      <c r="E300" s="175" t="s">
        <v>612</v>
      </c>
      <c r="F300" s="176" t="s">
        <v>613</v>
      </c>
      <c r="G300" s="177" t="s">
        <v>230</v>
      </c>
      <c r="H300" s="178">
        <v>321.11500000000001</v>
      </c>
      <c r="I300" s="179"/>
      <c r="J300" s="180">
        <f>ROUND(I300*H300,2)</f>
        <v>0</v>
      </c>
      <c r="K300" s="176" t="s">
        <v>128</v>
      </c>
      <c r="L300" s="38"/>
      <c r="M300" s="181" t="s">
        <v>1</v>
      </c>
      <c r="N300" s="182" t="s">
        <v>48</v>
      </c>
      <c r="O300" s="60"/>
      <c r="P300" s="183">
        <f>O300*H300</f>
        <v>0</v>
      </c>
      <c r="Q300" s="183">
        <v>0</v>
      </c>
      <c r="R300" s="183">
        <f>Q300*H300</f>
        <v>0</v>
      </c>
      <c r="S300" s="183">
        <v>0</v>
      </c>
      <c r="T300" s="184">
        <f>S300*H300</f>
        <v>0</v>
      </c>
      <c r="AR300" s="16" t="s">
        <v>146</v>
      </c>
      <c r="AT300" s="16" t="s">
        <v>124</v>
      </c>
      <c r="AU300" s="16" t="s">
        <v>86</v>
      </c>
      <c r="AY300" s="16" t="s">
        <v>121</v>
      </c>
      <c r="BE300" s="185">
        <f>IF(N300="základní",J300,0)</f>
        <v>0</v>
      </c>
      <c r="BF300" s="185">
        <f>IF(N300="snížená",J300,0)</f>
        <v>0</v>
      </c>
      <c r="BG300" s="185">
        <f>IF(N300="zákl. přenesená",J300,0)</f>
        <v>0</v>
      </c>
      <c r="BH300" s="185">
        <f>IF(N300="sníž. přenesená",J300,0)</f>
        <v>0</v>
      </c>
      <c r="BI300" s="185">
        <f>IF(N300="nulová",J300,0)</f>
        <v>0</v>
      </c>
      <c r="BJ300" s="16" t="s">
        <v>84</v>
      </c>
      <c r="BK300" s="185">
        <f>ROUND(I300*H300,2)</f>
        <v>0</v>
      </c>
      <c r="BL300" s="16" t="s">
        <v>146</v>
      </c>
      <c r="BM300" s="16" t="s">
        <v>614</v>
      </c>
    </row>
    <row r="301" spans="2:65" s="1" customFormat="1" ht="19.5">
      <c r="B301" s="34"/>
      <c r="C301" s="35"/>
      <c r="D301" s="186" t="s">
        <v>131</v>
      </c>
      <c r="E301" s="35"/>
      <c r="F301" s="187" t="s">
        <v>615</v>
      </c>
      <c r="G301" s="35"/>
      <c r="H301" s="35"/>
      <c r="I301" s="103"/>
      <c r="J301" s="35"/>
      <c r="K301" s="35"/>
      <c r="L301" s="38"/>
      <c r="M301" s="188"/>
      <c r="N301" s="60"/>
      <c r="O301" s="60"/>
      <c r="P301" s="60"/>
      <c r="Q301" s="60"/>
      <c r="R301" s="60"/>
      <c r="S301" s="60"/>
      <c r="T301" s="61"/>
      <c r="AT301" s="16" t="s">
        <v>131</v>
      </c>
      <c r="AU301" s="16" t="s">
        <v>86</v>
      </c>
    </row>
    <row r="302" spans="2:65" s="1" customFormat="1" ht="16.5" customHeight="1">
      <c r="B302" s="34"/>
      <c r="C302" s="174" t="s">
        <v>616</v>
      </c>
      <c r="D302" s="174" t="s">
        <v>124</v>
      </c>
      <c r="E302" s="175" t="s">
        <v>617</v>
      </c>
      <c r="F302" s="176" t="s">
        <v>618</v>
      </c>
      <c r="G302" s="177" t="s">
        <v>230</v>
      </c>
      <c r="H302" s="178">
        <v>321.11500000000001</v>
      </c>
      <c r="I302" s="179"/>
      <c r="J302" s="180">
        <f>ROUND(I302*H302,2)</f>
        <v>0</v>
      </c>
      <c r="K302" s="176" t="s">
        <v>128</v>
      </c>
      <c r="L302" s="38"/>
      <c r="M302" s="181" t="s">
        <v>1</v>
      </c>
      <c r="N302" s="182" t="s">
        <v>48</v>
      </c>
      <c r="O302" s="60"/>
      <c r="P302" s="183">
        <f>O302*H302</f>
        <v>0</v>
      </c>
      <c r="Q302" s="183">
        <v>0</v>
      </c>
      <c r="R302" s="183">
        <f>Q302*H302</f>
        <v>0</v>
      </c>
      <c r="S302" s="183">
        <v>0</v>
      </c>
      <c r="T302" s="184">
        <f>S302*H302</f>
        <v>0</v>
      </c>
      <c r="AR302" s="16" t="s">
        <v>146</v>
      </c>
      <c r="AT302" s="16" t="s">
        <v>124</v>
      </c>
      <c r="AU302" s="16" t="s">
        <v>86</v>
      </c>
      <c r="AY302" s="16" t="s">
        <v>121</v>
      </c>
      <c r="BE302" s="185">
        <f>IF(N302="základní",J302,0)</f>
        <v>0</v>
      </c>
      <c r="BF302" s="185">
        <f>IF(N302="snížená",J302,0)</f>
        <v>0</v>
      </c>
      <c r="BG302" s="185">
        <f>IF(N302="zákl. přenesená",J302,0)</f>
        <v>0</v>
      </c>
      <c r="BH302" s="185">
        <f>IF(N302="sníž. přenesená",J302,0)</f>
        <v>0</v>
      </c>
      <c r="BI302" s="185">
        <f>IF(N302="nulová",J302,0)</f>
        <v>0</v>
      </c>
      <c r="BJ302" s="16" t="s">
        <v>84</v>
      </c>
      <c r="BK302" s="185">
        <f>ROUND(I302*H302,2)</f>
        <v>0</v>
      </c>
      <c r="BL302" s="16" t="s">
        <v>146</v>
      </c>
      <c r="BM302" s="16" t="s">
        <v>619</v>
      </c>
    </row>
    <row r="303" spans="2:65" s="1" customFormat="1" ht="16.5" customHeight="1">
      <c r="B303" s="34"/>
      <c r="C303" s="174" t="s">
        <v>620</v>
      </c>
      <c r="D303" s="174" t="s">
        <v>124</v>
      </c>
      <c r="E303" s="175" t="s">
        <v>621</v>
      </c>
      <c r="F303" s="176" t="s">
        <v>622</v>
      </c>
      <c r="G303" s="177" t="s">
        <v>230</v>
      </c>
      <c r="H303" s="178">
        <v>321.11500000000001</v>
      </c>
      <c r="I303" s="179"/>
      <c r="J303" s="180">
        <f>ROUND(I303*H303,2)</f>
        <v>0</v>
      </c>
      <c r="K303" s="176" t="s">
        <v>128</v>
      </c>
      <c r="L303" s="38"/>
      <c r="M303" s="181" t="s">
        <v>1</v>
      </c>
      <c r="N303" s="182" t="s">
        <v>48</v>
      </c>
      <c r="O303" s="60"/>
      <c r="P303" s="183">
        <f>O303*H303</f>
        <v>0</v>
      </c>
      <c r="Q303" s="183">
        <v>0</v>
      </c>
      <c r="R303" s="183">
        <f>Q303*H303</f>
        <v>0</v>
      </c>
      <c r="S303" s="183">
        <v>0</v>
      </c>
      <c r="T303" s="184">
        <f>S303*H303</f>
        <v>0</v>
      </c>
      <c r="AR303" s="16" t="s">
        <v>146</v>
      </c>
      <c r="AT303" s="16" t="s">
        <v>124</v>
      </c>
      <c r="AU303" s="16" t="s">
        <v>86</v>
      </c>
      <c r="AY303" s="16" t="s">
        <v>121</v>
      </c>
      <c r="BE303" s="185">
        <f>IF(N303="základní",J303,0)</f>
        <v>0</v>
      </c>
      <c r="BF303" s="185">
        <f>IF(N303="snížená",J303,0)</f>
        <v>0</v>
      </c>
      <c r="BG303" s="185">
        <f>IF(N303="zákl. přenesená",J303,0)</f>
        <v>0</v>
      </c>
      <c r="BH303" s="185">
        <f>IF(N303="sníž. přenesená",J303,0)</f>
        <v>0</v>
      </c>
      <c r="BI303" s="185">
        <f>IF(N303="nulová",J303,0)</f>
        <v>0</v>
      </c>
      <c r="BJ303" s="16" t="s">
        <v>84</v>
      </c>
      <c r="BK303" s="185">
        <f>ROUND(I303*H303,2)</f>
        <v>0</v>
      </c>
      <c r="BL303" s="16" t="s">
        <v>146</v>
      </c>
      <c r="BM303" s="16" t="s">
        <v>623</v>
      </c>
    </row>
    <row r="304" spans="2:65" s="1" customFormat="1" ht="16.5" customHeight="1">
      <c r="B304" s="34"/>
      <c r="C304" s="174" t="s">
        <v>624</v>
      </c>
      <c r="D304" s="174" t="s">
        <v>124</v>
      </c>
      <c r="E304" s="175" t="s">
        <v>625</v>
      </c>
      <c r="F304" s="176" t="s">
        <v>626</v>
      </c>
      <c r="G304" s="177" t="s">
        <v>230</v>
      </c>
      <c r="H304" s="178">
        <v>321.11500000000001</v>
      </c>
      <c r="I304" s="179"/>
      <c r="J304" s="180">
        <f>ROUND(I304*H304,2)</f>
        <v>0</v>
      </c>
      <c r="K304" s="176" t="s">
        <v>128</v>
      </c>
      <c r="L304" s="38"/>
      <c r="M304" s="181" t="s">
        <v>1</v>
      </c>
      <c r="N304" s="182" t="s">
        <v>48</v>
      </c>
      <c r="O304" s="60"/>
      <c r="P304" s="183">
        <f>O304*H304</f>
        <v>0</v>
      </c>
      <c r="Q304" s="183">
        <v>0</v>
      </c>
      <c r="R304" s="183">
        <f>Q304*H304</f>
        <v>0</v>
      </c>
      <c r="S304" s="183">
        <v>0</v>
      </c>
      <c r="T304" s="184">
        <f>S304*H304</f>
        <v>0</v>
      </c>
      <c r="AR304" s="16" t="s">
        <v>146</v>
      </c>
      <c r="AT304" s="16" t="s">
        <v>124</v>
      </c>
      <c r="AU304" s="16" t="s">
        <v>86</v>
      </c>
      <c r="AY304" s="16" t="s">
        <v>121</v>
      </c>
      <c r="BE304" s="185">
        <f>IF(N304="základní",J304,0)</f>
        <v>0</v>
      </c>
      <c r="BF304" s="185">
        <f>IF(N304="snížená",J304,0)</f>
        <v>0</v>
      </c>
      <c r="BG304" s="185">
        <f>IF(N304="zákl. přenesená",J304,0)</f>
        <v>0</v>
      </c>
      <c r="BH304" s="185">
        <f>IF(N304="sníž. přenesená",J304,0)</f>
        <v>0</v>
      </c>
      <c r="BI304" s="185">
        <f>IF(N304="nulová",J304,0)</f>
        <v>0</v>
      </c>
      <c r="BJ304" s="16" t="s">
        <v>84</v>
      </c>
      <c r="BK304" s="185">
        <f>ROUND(I304*H304,2)</f>
        <v>0</v>
      </c>
      <c r="BL304" s="16" t="s">
        <v>146</v>
      </c>
      <c r="BM304" s="16" t="s">
        <v>627</v>
      </c>
    </row>
    <row r="305" spans="2:65" s="1" customFormat="1" ht="16.5" customHeight="1">
      <c r="B305" s="34"/>
      <c r="C305" s="174" t="s">
        <v>628</v>
      </c>
      <c r="D305" s="174" t="s">
        <v>124</v>
      </c>
      <c r="E305" s="175" t="s">
        <v>629</v>
      </c>
      <c r="F305" s="176" t="s">
        <v>630</v>
      </c>
      <c r="G305" s="177" t="s">
        <v>230</v>
      </c>
      <c r="H305" s="178">
        <v>4816.7250000000004</v>
      </c>
      <c r="I305" s="179"/>
      <c r="J305" s="180">
        <f>ROUND(I305*H305,2)</f>
        <v>0</v>
      </c>
      <c r="K305" s="176" t="s">
        <v>128</v>
      </c>
      <c r="L305" s="38"/>
      <c r="M305" s="181" t="s">
        <v>1</v>
      </c>
      <c r="N305" s="182" t="s">
        <v>48</v>
      </c>
      <c r="O305" s="60"/>
      <c r="P305" s="183">
        <f>O305*H305</f>
        <v>0</v>
      </c>
      <c r="Q305" s="183">
        <v>0</v>
      </c>
      <c r="R305" s="183">
        <f>Q305*H305</f>
        <v>0</v>
      </c>
      <c r="S305" s="183">
        <v>0</v>
      </c>
      <c r="T305" s="184">
        <f>S305*H305</f>
        <v>0</v>
      </c>
      <c r="AR305" s="16" t="s">
        <v>146</v>
      </c>
      <c r="AT305" s="16" t="s">
        <v>124</v>
      </c>
      <c r="AU305" s="16" t="s">
        <v>86</v>
      </c>
      <c r="AY305" s="16" t="s">
        <v>121</v>
      </c>
      <c r="BE305" s="185">
        <f>IF(N305="základní",J305,0)</f>
        <v>0</v>
      </c>
      <c r="BF305" s="185">
        <f>IF(N305="snížená",J305,0)</f>
        <v>0</v>
      </c>
      <c r="BG305" s="185">
        <f>IF(N305="zákl. přenesená",J305,0)</f>
        <v>0</v>
      </c>
      <c r="BH305" s="185">
        <f>IF(N305="sníž. přenesená",J305,0)</f>
        <v>0</v>
      </c>
      <c r="BI305" s="185">
        <f>IF(N305="nulová",J305,0)</f>
        <v>0</v>
      </c>
      <c r="BJ305" s="16" t="s">
        <v>84</v>
      </c>
      <c r="BK305" s="185">
        <f>ROUND(I305*H305,2)</f>
        <v>0</v>
      </c>
      <c r="BL305" s="16" t="s">
        <v>146</v>
      </c>
      <c r="BM305" s="16" t="s">
        <v>631</v>
      </c>
    </row>
    <row r="306" spans="2:65" s="11" customFormat="1" ht="11.25">
      <c r="B306" s="192"/>
      <c r="C306" s="193"/>
      <c r="D306" s="186" t="s">
        <v>219</v>
      </c>
      <c r="E306" s="193"/>
      <c r="F306" s="195" t="s">
        <v>632</v>
      </c>
      <c r="G306" s="193"/>
      <c r="H306" s="196">
        <v>4816.7250000000004</v>
      </c>
      <c r="I306" s="197"/>
      <c r="J306" s="193"/>
      <c r="K306" s="193"/>
      <c r="L306" s="198"/>
      <c r="M306" s="199"/>
      <c r="N306" s="200"/>
      <c r="O306" s="200"/>
      <c r="P306" s="200"/>
      <c r="Q306" s="200"/>
      <c r="R306" s="200"/>
      <c r="S306" s="200"/>
      <c r="T306" s="201"/>
      <c r="AT306" s="202" t="s">
        <v>219</v>
      </c>
      <c r="AU306" s="202" t="s">
        <v>86</v>
      </c>
      <c r="AV306" s="11" t="s">
        <v>86</v>
      </c>
      <c r="AW306" s="11" t="s">
        <v>4</v>
      </c>
      <c r="AX306" s="11" t="s">
        <v>84</v>
      </c>
      <c r="AY306" s="202" t="s">
        <v>121</v>
      </c>
    </row>
    <row r="307" spans="2:65" s="1" customFormat="1" ht="16.5" customHeight="1">
      <c r="B307" s="34"/>
      <c r="C307" s="174" t="s">
        <v>633</v>
      </c>
      <c r="D307" s="174" t="s">
        <v>124</v>
      </c>
      <c r="E307" s="175" t="s">
        <v>634</v>
      </c>
      <c r="F307" s="176" t="s">
        <v>635</v>
      </c>
      <c r="G307" s="177" t="s">
        <v>230</v>
      </c>
      <c r="H307" s="178">
        <v>321.11500000000001</v>
      </c>
      <c r="I307" s="179"/>
      <c r="J307" s="180">
        <f>ROUND(I307*H307,2)</f>
        <v>0</v>
      </c>
      <c r="K307" s="176" t="s">
        <v>128</v>
      </c>
      <c r="L307" s="38"/>
      <c r="M307" s="181" t="s">
        <v>1</v>
      </c>
      <c r="N307" s="182" t="s">
        <v>48</v>
      </c>
      <c r="O307" s="60"/>
      <c r="P307" s="183">
        <f>O307*H307</f>
        <v>0</v>
      </c>
      <c r="Q307" s="183">
        <v>0</v>
      </c>
      <c r="R307" s="183">
        <f>Q307*H307</f>
        <v>0</v>
      </c>
      <c r="S307" s="183">
        <v>0</v>
      </c>
      <c r="T307" s="184">
        <f>S307*H307</f>
        <v>0</v>
      </c>
      <c r="AR307" s="16" t="s">
        <v>146</v>
      </c>
      <c r="AT307" s="16" t="s">
        <v>124</v>
      </c>
      <c r="AU307" s="16" t="s">
        <v>86</v>
      </c>
      <c r="AY307" s="16" t="s">
        <v>121</v>
      </c>
      <c r="BE307" s="185">
        <f>IF(N307="základní",J307,0)</f>
        <v>0</v>
      </c>
      <c r="BF307" s="185">
        <f>IF(N307="snížená",J307,0)</f>
        <v>0</v>
      </c>
      <c r="BG307" s="185">
        <f>IF(N307="zákl. přenesená",J307,0)</f>
        <v>0</v>
      </c>
      <c r="BH307" s="185">
        <f>IF(N307="sníž. přenesená",J307,0)</f>
        <v>0</v>
      </c>
      <c r="BI307" s="185">
        <f>IF(N307="nulová",J307,0)</f>
        <v>0</v>
      </c>
      <c r="BJ307" s="16" t="s">
        <v>84</v>
      </c>
      <c r="BK307" s="185">
        <f>ROUND(I307*H307,2)</f>
        <v>0</v>
      </c>
      <c r="BL307" s="16" t="s">
        <v>146</v>
      </c>
      <c r="BM307" s="16" t="s">
        <v>636</v>
      </c>
    </row>
    <row r="308" spans="2:65" s="10" customFormat="1" ht="25.9" customHeight="1">
      <c r="B308" s="158"/>
      <c r="C308" s="159"/>
      <c r="D308" s="160" t="s">
        <v>76</v>
      </c>
      <c r="E308" s="161" t="s">
        <v>637</v>
      </c>
      <c r="F308" s="161" t="s">
        <v>638</v>
      </c>
      <c r="G308" s="159"/>
      <c r="H308" s="159"/>
      <c r="I308" s="162"/>
      <c r="J308" s="163">
        <f>BK308</f>
        <v>0</v>
      </c>
      <c r="K308" s="159"/>
      <c r="L308" s="164"/>
      <c r="M308" s="165"/>
      <c r="N308" s="166"/>
      <c r="O308" s="166"/>
      <c r="P308" s="167">
        <f>P309+P319+P390+P433+P438+P454+P488+P555+P566+P575</f>
        <v>0</v>
      </c>
      <c r="Q308" s="166"/>
      <c r="R308" s="167">
        <f>R309+R319+R390+R433+R438+R454+R488+R555+R566+R575</f>
        <v>40.097147190000001</v>
      </c>
      <c r="S308" s="166"/>
      <c r="T308" s="168">
        <f>T309+T319+T390+T433+T438+T454+T488+T555+T566+T575</f>
        <v>119.03269510000001</v>
      </c>
      <c r="AR308" s="169" t="s">
        <v>86</v>
      </c>
      <c r="AT308" s="170" t="s">
        <v>76</v>
      </c>
      <c r="AU308" s="170" t="s">
        <v>77</v>
      </c>
      <c r="AY308" s="169" t="s">
        <v>121</v>
      </c>
      <c r="BK308" s="171">
        <f>BK309+BK319+BK390+BK433+BK438+BK454+BK488+BK555+BK566+BK575</f>
        <v>0</v>
      </c>
    </row>
    <row r="309" spans="2:65" s="10" customFormat="1" ht="22.9" customHeight="1">
      <c r="B309" s="158"/>
      <c r="C309" s="159"/>
      <c r="D309" s="160" t="s">
        <v>76</v>
      </c>
      <c r="E309" s="172" t="s">
        <v>639</v>
      </c>
      <c r="F309" s="172" t="s">
        <v>640</v>
      </c>
      <c r="G309" s="159"/>
      <c r="H309" s="159"/>
      <c r="I309" s="162"/>
      <c r="J309" s="173">
        <f>BK309</f>
        <v>0</v>
      </c>
      <c r="K309" s="159"/>
      <c r="L309" s="164"/>
      <c r="M309" s="165"/>
      <c r="N309" s="166"/>
      <c r="O309" s="166"/>
      <c r="P309" s="167">
        <f>SUM(P310:P318)</f>
        <v>0</v>
      </c>
      <c r="Q309" s="166"/>
      <c r="R309" s="167">
        <f>SUM(R310:R318)</f>
        <v>1.2878793499999999</v>
      </c>
      <c r="S309" s="166"/>
      <c r="T309" s="168">
        <f>SUM(T310:T318)</f>
        <v>0</v>
      </c>
      <c r="AR309" s="169" t="s">
        <v>86</v>
      </c>
      <c r="AT309" s="170" t="s">
        <v>76</v>
      </c>
      <c r="AU309" s="170" t="s">
        <v>84</v>
      </c>
      <c r="AY309" s="169" t="s">
        <v>121</v>
      </c>
      <c r="BK309" s="171">
        <f>SUM(BK310:BK318)</f>
        <v>0</v>
      </c>
    </row>
    <row r="310" spans="2:65" s="1" customFormat="1" ht="16.5" customHeight="1">
      <c r="B310" s="34"/>
      <c r="C310" s="174" t="s">
        <v>641</v>
      </c>
      <c r="D310" s="174" t="s">
        <v>124</v>
      </c>
      <c r="E310" s="175" t="s">
        <v>642</v>
      </c>
      <c r="F310" s="176" t="s">
        <v>643</v>
      </c>
      <c r="G310" s="177" t="s">
        <v>213</v>
      </c>
      <c r="H310" s="178">
        <v>107.11499999999999</v>
      </c>
      <c r="I310" s="179"/>
      <c r="J310" s="180">
        <f>ROUND(I310*H310,2)</f>
        <v>0</v>
      </c>
      <c r="K310" s="176" t="s">
        <v>128</v>
      </c>
      <c r="L310" s="38"/>
      <c r="M310" s="181" t="s">
        <v>1</v>
      </c>
      <c r="N310" s="182" t="s">
        <v>48</v>
      </c>
      <c r="O310" s="60"/>
      <c r="P310" s="183">
        <f>O310*H310</f>
        <v>0</v>
      </c>
      <c r="Q310" s="183">
        <v>5.9000000000000003E-4</v>
      </c>
      <c r="R310" s="183">
        <f>Q310*H310</f>
        <v>6.319785E-2</v>
      </c>
      <c r="S310" s="183">
        <v>0</v>
      </c>
      <c r="T310" s="184">
        <f>S310*H310</f>
        <v>0</v>
      </c>
      <c r="AR310" s="16" t="s">
        <v>284</v>
      </c>
      <c r="AT310" s="16" t="s">
        <v>124</v>
      </c>
      <c r="AU310" s="16" t="s">
        <v>86</v>
      </c>
      <c r="AY310" s="16" t="s">
        <v>121</v>
      </c>
      <c r="BE310" s="185">
        <f>IF(N310="základní",J310,0)</f>
        <v>0</v>
      </c>
      <c r="BF310" s="185">
        <f>IF(N310="snížená",J310,0)</f>
        <v>0</v>
      </c>
      <c r="BG310" s="185">
        <f>IF(N310="zákl. přenesená",J310,0)</f>
        <v>0</v>
      </c>
      <c r="BH310" s="185">
        <f>IF(N310="sníž. přenesená",J310,0)</f>
        <v>0</v>
      </c>
      <c r="BI310" s="185">
        <f>IF(N310="nulová",J310,0)</f>
        <v>0</v>
      </c>
      <c r="BJ310" s="16" t="s">
        <v>84</v>
      </c>
      <c r="BK310" s="185">
        <f>ROUND(I310*H310,2)</f>
        <v>0</v>
      </c>
      <c r="BL310" s="16" t="s">
        <v>284</v>
      </c>
      <c r="BM310" s="16" t="s">
        <v>644</v>
      </c>
    </row>
    <row r="311" spans="2:65" s="11" customFormat="1" ht="11.25">
      <c r="B311" s="192"/>
      <c r="C311" s="193"/>
      <c r="D311" s="186" t="s">
        <v>219</v>
      </c>
      <c r="E311" s="194" t="s">
        <v>1</v>
      </c>
      <c r="F311" s="195" t="s">
        <v>645</v>
      </c>
      <c r="G311" s="193"/>
      <c r="H311" s="196">
        <v>107.11499999999999</v>
      </c>
      <c r="I311" s="197"/>
      <c r="J311" s="193"/>
      <c r="K311" s="193"/>
      <c r="L311" s="198"/>
      <c r="M311" s="199"/>
      <c r="N311" s="200"/>
      <c r="O311" s="200"/>
      <c r="P311" s="200"/>
      <c r="Q311" s="200"/>
      <c r="R311" s="200"/>
      <c r="S311" s="200"/>
      <c r="T311" s="201"/>
      <c r="AT311" s="202" t="s">
        <v>219</v>
      </c>
      <c r="AU311" s="202" t="s">
        <v>86</v>
      </c>
      <c r="AV311" s="11" t="s">
        <v>86</v>
      </c>
      <c r="AW311" s="11" t="s">
        <v>38</v>
      </c>
      <c r="AX311" s="11" t="s">
        <v>77</v>
      </c>
      <c r="AY311" s="202" t="s">
        <v>121</v>
      </c>
    </row>
    <row r="312" spans="2:65" s="12" customFormat="1" ht="11.25">
      <c r="B312" s="203"/>
      <c r="C312" s="204"/>
      <c r="D312" s="186" t="s">
        <v>219</v>
      </c>
      <c r="E312" s="205" t="s">
        <v>1</v>
      </c>
      <c r="F312" s="206" t="s">
        <v>221</v>
      </c>
      <c r="G312" s="204"/>
      <c r="H312" s="207">
        <v>107.11499999999999</v>
      </c>
      <c r="I312" s="208"/>
      <c r="J312" s="204"/>
      <c r="K312" s="204"/>
      <c r="L312" s="209"/>
      <c r="M312" s="210"/>
      <c r="N312" s="211"/>
      <c r="O312" s="211"/>
      <c r="P312" s="211"/>
      <c r="Q312" s="211"/>
      <c r="R312" s="211"/>
      <c r="S312" s="211"/>
      <c r="T312" s="212"/>
      <c r="AT312" s="213" t="s">
        <v>219</v>
      </c>
      <c r="AU312" s="213" t="s">
        <v>86</v>
      </c>
      <c r="AV312" s="12" t="s">
        <v>146</v>
      </c>
      <c r="AW312" s="12" t="s">
        <v>38</v>
      </c>
      <c r="AX312" s="12" t="s">
        <v>84</v>
      </c>
      <c r="AY312" s="213" t="s">
        <v>121</v>
      </c>
    </row>
    <row r="313" spans="2:65" s="1" customFormat="1" ht="16.5" customHeight="1">
      <c r="B313" s="34"/>
      <c r="C313" s="174" t="s">
        <v>646</v>
      </c>
      <c r="D313" s="174" t="s">
        <v>124</v>
      </c>
      <c r="E313" s="175" t="s">
        <v>647</v>
      </c>
      <c r="F313" s="176" t="s">
        <v>648</v>
      </c>
      <c r="G313" s="177" t="s">
        <v>271</v>
      </c>
      <c r="H313" s="178">
        <v>357.05</v>
      </c>
      <c r="I313" s="179"/>
      <c r="J313" s="180">
        <f>ROUND(I313*H313,2)</f>
        <v>0</v>
      </c>
      <c r="K313" s="176" t="s">
        <v>128</v>
      </c>
      <c r="L313" s="38"/>
      <c r="M313" s="181" t="s">
        <v>1</v>
      </c>
      <c r="N313" s="182" t="s">
        <v>48</v>
      </c>
      <c r="O313" s="60"/>
      <c r="P313" s="183">
        <f>O313*H313</f>
        <v>0</v>
      </c>
      <c r="Q313" s="183">
        <v>2.7999999999999998E-4</v>
      </c>
      <c r="R313" s="183">
        <f>Q313*H313</f>
        <v>9.9973999999999993E-2</v>
      </c>
      <c r="S313" s="183">
        <v>0</v>
      </c>
      <c r="T313" s="184">
        <f>S313*H313</f>
        <v>0</v>
      </c>
      <c r="AR313" s="16" t="s">
        <v>284</v>
      </c>
      <c r="AT313" s="16" t="s">
        <v>124</v>
      </c>
      <c r="AU313" s="16" t="s">
        <v>86</v>
      </c>
      <c r="AY313" s="16" t="s">
        <v>121</v>
      </c>
      <c r="BE313" s="185">
        <f>IF(N313="základní",J313,0)</f>
        <v>0</v>
      </c>
      <c r="BF313" s="185">
        <f>IF(N313="snížená",J313,0)</f>
        <v>0</v>
      </c>
      <c r="BG313" s="185">
        <f>IF(N313="zákl. přenesená",J313,0)</f>
        <v>0</v>
      </c>
      <c r="BH313" s="185">
        <f>IF(N313="sníž. přenesená",J313,0)</f>
        <v>0</v>
      </c>
      <c r="BI313" s="185">
        <f>IF(N313="nulová",J313,0)</f>
        <v>0</v>
      </c>
      <c r="BJ313" s="16" t="s">
        <v>84</v>
      </c>
      <c r="BK313" s="185">
        <f>ROUND(I313*H313,2)</f>
        <v>0</v>
      </c>
      <c r="BL313" s="16" t="s">
        <v>284</v>
      </c>
      <c r="BM313" s="16" t="s">
        <v>649</v>
      </c>
    </row>
    <row r="314" spans="2:65" s="1" customFormat="1" ht="16.5" customHeight="1">
      <c r="B314" s="34"/>
      <c r="C314" s="174" t="s">
        <v>650</v>
      </c>
      <c r="D314" s="174" t="s">
        <v>124</v>
      </c>
      <c r="E314" s="175" t="s">
        <v>651</v>
      </c>
      <c r="F314" s="176" t="s">
        <v>652</v>
      </c>
      <c r="G314" s="177" t="s">
        <v>213</v>
      </c>
      <c r="H314" s="178">
        <v>249.935</v>
      </c>
      <c r="I314" s="179"/>
      <c r="J314" s="180">
        <f>ROUND(I314*H314,2)</f>
        <v>0</v>
      </c>
      <c r="K314" s="176" t="s">
        <v>128</v>
      </c>
      <c r="L314" s="38"/>
      <c r="M314" s="181" t="s">
        <v>1</v>
      </c>
      <c r="N314" s="182" t="s">
        <v>48</v>
      </c>
      <c r="O314" s="60"/>
      <c r="P314" s="183">
        <f>O314*H314</f>
        <v>0</v>
      </c>
      <c r="Q314" s="183">
        <v>4.4999999999999997E-3</v>
      </c>
      <c r="R314" s="183">
        <f>Q314*H314</f>
        <v>1.1247075</v>
      </c>
      <c r="S314" s="183">
        <v>0</v>
      </c>
      <c r="T314" s="184">
        <f>S314*H314</f>
        <v>0</v>
      </c>
      <c r="AR314" s="16" t="s">
        <v>284</v>
      </c>
      <c r="AT314" s="16" t="s">
        <v>124</v>
      </c>
      <c r="AU314" s="16" t="s">
        <v>86</v>
      </c>
      <c r="AY314" s="16" t="s">
        <v>121</v>
      </c>
      <c r="BE314" s="185">
        <f>IF(N314="základní",J314,0)</f>
        <v>0</v>
      </c>
      <c r="BF314" s="185">
        <f>IF(N314="snížená",J314,0)</f>
        <v>0</v>
      </c>
      <c r="BG314" s="185">
        <f>IF(N314="zákl. přenesená",J314,0)</f>
        <v>0</v>
      </c>
      <c r="BH314" s="185">
        <f>IF(N314="sníž. přenesená",J314,0)</f>
        <v>0</v>
      </c>
      <c r="BI314" s="185">
        <f>IF(N314="nulová",J314,0)</f>
        <v>0</v>
      </c>
      <c r="BJ314" s="16" t="s">
        <v>84</v>
      </c>
      <c r="BK314" s="185">
        <f>ROUND(I314*H314,2)</f>
        <v>0</v>
      </c>
      <c r="BL314" s="16" t="s">
        <v>284</v>
      </c>
      <c r="BM314" s="16" t="s">
        <v>653</v>
      </c>
    </row>
    <row r="315" spans="2:65" s="1" customFormat="1" ht="58.5">
      <c r="B315" s="34"/>
      <c r="C315" s="35"/>
      <c r="D315" s="186" t="s">
        <v>131</v>
      </c>
      <c r="E315" s="35"/>
      <c r="F315" s="187" t="s">
        <v>654</v>
      </c>
      <c r="G315" s="35"/>
      <c r="H315" s="35"/>
      <c r="I315" s="103"/>
      <c r="J315" s="35"/>
      <c r="K315" s="35"/>
      <c r="L315" s="38"/>
      <c r="M315" s="188"/>
      <c r="N315" s="60"/>
      <c r="O315" s="60"/>
      <c r="P315" s="60"/>
      <c r="Q315" s="60"/>
      <c r="R315" s="60"/>
      <c r="S315" s="60"/>
      <c r="T315" s="61"/>
      <c r="AT315" s="16" t="s">
        <v>131</v>
      </c>
      <c r="AU315" s="16" t="s">
        <v>86</v>
      </c>
    </row>
    <row r="316" spans="2:65" s="11" customFormat="1" ht="11.25">
      <c r="B316" s="192"/>
      <c r="C316" s="193"/>
      <c r="D316" s="186" t="s">
        <v>219</v>
      </c>
      <c r="E316" s="194" t="s">
        <v>1</v>
      </c>
      <c r="F316" s="195" t="s">
        <v>655</v>
      </c>
      <c r="G316" s="193"/>
      <c r="H316" s="196">
        <v>249.935</v>
      </c>
      <c r="I316" s="197"/>
      <c r="J316" s="193"/>
      <c r="K316" s="193"/>
      <c r="L316" s="198"/>
      <c r="M316" s="199"/>
      <c r="N316" s="200"/>
      <c r="O316" s="200"/>
      <c r="P316" s="200"/>
      <c r="Q316" s="200"/>
      <c r="R316" s="200"/>
      <c r="S316" s="200"/>
      <c r="T316" s="201"/>
      <c r="AT316" s="202" t="s">
        <v>219</v>
      </c>
      <c r="AU316" s="202" t="s">
        <v>86</v>
      </c>
      <c r="AV316" s="11" t="s">
        <v>86</v>
      </c>
      <c r="AW316" s="11" t="s">
        <v>38</v>
      </c>
      <c r="AX316" s="11" t="s">
        <v>77</v>
      </c>
      <c r="AY316" s="202" t="s">
        <v>121</v>
      </c>
    </row>
    <row r="317" spans="2:65" s="12" customFormat="1" ht="11.25">
      <c r="B317" s="203"/>
      <c r="C317" s="204"/>
      <c r="D317" s="186" t="s">
        <v>219</v>
      </c>
      <c r="E317" s="205" t="s">
        <v>1</v>
      </c>
      <c r="F317" s="206" t="s">
        <v>221</v>
      </c>
      <c r="G317" s="204"/>
      <c r="H317" s="207">
        <v>249.935</v>
      </c>
      <c r="I317" s="208"/>
      <c r="J317" s="204"/>
      <c r="K317" s="204"/>
      <c r="L317" s="209"/>
      <c r="M317" s="210"/>
      <c r="N317" s="211"/>
      <c r="O317" s="211"/>
      <c r="P317" s="211"/>
      <c r="Q317" s="211"/>
      <c r="R317" s="211"/>
      <c r="S317" s="211"/>
      <c r="T317" s="212"/>
      <c r="AT317" s="213" t="s">
        <v>219</v>
      </c>
      <c r="AU317" s="213" t="s">
        <v>86</v>
      </c>
      <c r="AV317" s="12" t="s">
        <v>146</v>
      </c>
      <c r="AW317" s="12" t="s">
        <v>38</v>
      </c>
      <c r="AX317" s="12" t="s">
        <v>84</v>
      </c>
      <c r="AY317" s="213" t="s">
        <v>121</v>
      </c>
    </row>
    <row r="318" spans="2:65" s="1" customFormat="1" ht="16.5" customHeight="1">
      <c r="B318" s="34"/>
      <c r="C318" s="174" t="s">
        <v>656</v>
      </c>
      <c r="D318" s="174" t="s">
        <v>124</v>
      </c>
      <c r="E318" s="175" t="s">
        <v>657</v>
      </c>
      <c r="F318" s="176" t="s">
        <v>658</v>
      </c>
      <c r="G318" s="177" t="s">
        <v>659</v>
      </c>
      <c r="H318" s="245"/>
      <c r="I318" s="179"/>
      <c r="J318" s="180">
        <f>ROUND(I318*H318,2)</f>
        <v>0</v>
      </c>
      <c r="K318" s="176" t="s">
        <v>128</v>
      </c>
      <c r="L318" s="38"/>
      <c r="M318" s="181" t="s">
        <v>1</v>
      </c>
      <c r="N318" s="182" t="s">
        <v>48</v>
      </c>
      <c r="O318" s="60"/>
      <c r="P318" s="183">
        <f>O318*H318</f>
        <v>0</v>
      </c>
      <c r="Q318" s="183">
        <v>0</v>
      </c>
      <c r="R318" s="183">
        <f>Q318*H318</f>
        <v>0</v>
      </c>
      <c r="S318" s="183">
        <v>0</v>
      </c>
      <c r="T318" s="184">
        <f>S318*H318</f>
        <v>0</v>
      </c>
      <c r="AR318" s="16" t="s">
        <v>284</v>
      </c>
      <c r="AT318" s="16" t="s">
        <v>124</v>
      </c>
      <c r="AU318" s="16" t="s">
        <v>86</v>
      </c>
      <c r="AY318" s="16" t="s">
        <v>121</v>
      </c>
      <c r="BE318" s="185">
        <f>IF(N318="základní",J318,0)</f>
        <v>0</v>
      </c>
      <c r="BF318" s="185">
        <f>IF(N318="snížená",J318,0)</f>
        <v>0</v>
      </c>
      <c r="BG318" s="185">
        <f>IF(N318="zákl. přenesená",J318,0)</f>
        <v>0</v>
      </c>
      <c r="BH318" s="185">
        <f>IF(N318="sníž. přenesená",J318,0)</f>
        <v>0</v>
      </c>
      <c r="BI318" s="185">
        <f>IF(N318="nulová",J318,0)</f>
        <v>0</v>
      </c>
      <c r="BJ318" s="16" t="s">
        <v>84</v>
      </c>
      <c r="BK318" s="185">
        <f>ROUND(I318*H318,2)</f>
        <v>0</v>
      </c>
      <c r="BL318" s="16" t="s">
        <v>284</v>
      </c>
      <c r="BM318" s="16" t="s">
        <v>660</v>
      </c>
    </row>
    <row r="319" spans="2:65" s="10" customFormat="1" ht="22.9" customHeight="1">
      <c r="B319" s="158"/>
      <c r="C319" s="159"/>
      <c r="D319" s="160" t="s">
        <v>76</v>
      </c>
      <c r="E319" s="172" t="s">
        <v>661</v>
      </c>
      <c r="F319" s="172" t="s">
        <v>662</v>
      </c>
      <c r="G319" s="159"/>
      <c r="H319" s="159"/>
      <c r="I319" s="162"/>
      <c r="J319" s="173">
        <f>BK319</f>
        <v>0</v>
      </c>
      <c r="K319" s="159"/>
      <c r="L319" s="164"/>
      <c r="M319" s="165"/>
      <c r="N319" s="166"/>
      <c r="O319" s="166"/>
      <c r="P319" s="167">
        <f>SUM(P320:P389)</f>
        <v>0</v>
      </c>
      <c r="Q319" s="166"/>
      <c r="R319" s="167">
        <f>SUM(R320:R389)</f>
        <v>12.1719659</v>
      </c>
      <c r="S319" s="166"/>
      <c r="T319" s="168">
        <f>SUM(T320:T389)</f>
        <v>67.744004000000004</v>
      </c>
      <c r="AR319" s="169" t="s">
        <v>86</v>
      </c>
      <c r="AT319" s="170" t="s">
        <v>76</v>
      </c>
      <c r="AU319" s="170" t="s">
        <v>84</v>
      </c>
      <c r="AY319" s="169" t="s">
        <v>121</v>
      </c>
      <c r="BK319" s="171">
        <f>SUM(BK320:BK389)</f>
        <v>0</v>
      </c>
    </row>
    <row r="320" spans="2:65" s="1" customFormat="1" ht="16.5" customHeight="1">
      <c r="B320" s="34"/>
      <c r="C320" s="174" t="s">
        <v>663</v>
      </c>
      <c r="D320" s="174" t="s">
        <v>124</v>
      </c>
      <c r="E320" s="175" t="s">
        <v>664</v>
      </c>
      <c r="F320" s="176" t="s">
        <v>665</v>
      </c>
      <c r="G320" s="177" t="s">
        <v>213</v>
      </c>
      <c r="H320" s="178">
        <v>1208.0219999999999</v>
      </c>
      <c r="I320" s="179"/>
      <c r="J320" s="180">
        <f>ROUND(I320*H320,2)</f>
        <v>0</v>
      </c>
      <c r="K320" s="176" t="s">
        <v>128</v>
      </c>
      <c r="L320" s="38"/>
      <c r="M320" s="181" t="s">
        <v>1</v>
      </c>
      <c r="N320" s="182" t="s">
        <v>48</v>
      </c>
      <c r="O320" s="60"/>
      <c r="P320" s="183">
        <f>O320*H320</f>
        <v>0</v>
      </c>
      <c r="Q320" s="183">
        <v>0</v>
      </c>
      <c r="R320" s="183">
        <f>Q320*H320</f>
        <v>0</v>
      </c>
      <c r="S320" s="183">
        <v>1.4E-2</v>
      </c>
      <c r="T320" s="184">
        <f>S320*H320</f>
        <v>16.912307999999999</v>
      </c>
      <c r="AR320" s="16" t="s">
        <v>284</v>
      </c>
      <c r="AT320" s="16" t="s">
        <v>124</v>
      </c>
      <c r="AU320" s="16" t="s">
        <v>86</v>
      </c>
      <c r="AY320" s="16" t="s">
        <v>121</v>
      </c>
      <c r="BE320" s="185">
        <f>IF(N320="základní",J320,0)</f>
        <v>0</v>
      </c>
      <c r="BF320" s="185">
        <f>IF(N320="snížená",J320,0)</f>
        <v>0</v>
      </c>
      <c r="BG320" s="185">
        <f>IF(N320="zákl. přenesená",J320,0)</f>
        <v>0</v>
      </c>
      <c r="BH320" s="185">
        <f>IF(N320="sníž. přenesená",J320,0)</f>
        <v>0</v>
      </c>
      <c r="BI320" s="185">
        <f>IF(N320="nulová",J320,0)</f>
        <v>0</v>
      </c>
      <c r="BJ320" s="16" t="s">
        <v>84</v>
      </c>
      <c r="BK320" s="185">
        <f>ROUND(I320*H320,2)</f>
        <v>0</v>
      </c>
      <c r="BL320" s="16" t="s">
        <v>284</v>
      </c>
      <c r="BM320" s="16" t="s">
        <v>666</v>
      </c>
    </row>
    <row r="321" spans="2:65" s="11" customFormat="1" ht="11.25">
      <c r="B321" s="192"/>
      <c r="C321" s="193"/>
      <c r="D321" s="186" t="s">
        <v>219</v>
      </c>
      <c r="E321" s="194" t="s">
        <v>1</v>
      </c>
      <c r="F321" s="195" t="s">
        <v>667</v>
      </c>
      <c r="G321" s="193"/>
      <c r="H321" s="196">
        <v>1089.0619999999999</v>
      </c>
      <c r="I321" s="197"/>
      <c r="J321" s="193"/>
      <c r="K321" s="193"/>
      <c r="L321" s="198"/>
      <c r="M321" s="199"/>
      <c r="N321" s="200"/>
      <c r="O321" s="200"/>
      <c r="P321" s="200"/>
      <c r="Q321" s="200"/>
      <c r="R321" s="200"/>
      <c r="S321" s="200"/>
      <c r="T321" s="201"/>
      <c r="AT321" s="202" t="s">
        <v>219</v>
      </c>
      <c r="AU321" s="202" t="s">
        <v>86</v>
      </c>
      <c r="AV321" s="11" t="s">
        <v>86</v>
      </c>
      <c r="AW321" s="11" t="s">
        <v>38</v>
      </c>
      <c r="AX321" s="11" t="s">
        <v>77</v>
      </c>
      <c r="AY321" s="202" t="s">
        <v>121</v>
      </c>
    </row>
    <row r="322" spans="2:65" s="11" customFormat="1" ht="11.25">
      <c r="B322" s="192"/>
      <c r="C322" s="193"/>
      <c r="D322" s="186" t="s">
        <v>219</v>
      </c>
      <c r="E322" s="194" t="s">
        <v>1</v>
      </c>
      <c r="F322" s="195" t="s">
        <v>599</v>
      </c>
      <c r="G322" s="193"/>
      <c r="H322" s="196">
        <v>118.96</v>
      </c>
      <c r="I322" s="197"/>
      <c r="J322" s="193"/>
      <c r="K322" s="193"/>
      <c r="L322" s="198"/>
      <c r="M322" s="199"/>
      <c r="N322" s="200"/>
      <c r="O322" s="200"/>
      <c r="P322" s="200"/>
      <c r="Q322" s="200"/>
      <c r="R322" s="200"/>
      <c r="S322" s="200"/>
      <c r="T322" s="201"/>
      <c r="AT322" s="202" t="s">
        <v>219</v>
      </c>
      <c r="AU322" s="202" t="s">
        <v>86</v>
      </c>
      <c r="AV322" s="11" t="s">
        <v>86</v>
      </c>
      <c r="AW322" s="11" t="s">
        <v>38</v>
      </c>
      <c r="AX322" s="11" t="s">
        <v>77</v>
      </c>
      <c r="AY322" s="202" t="s">
        <v>121</v>
      </c>
    </row>
    <row r="323" spans="2:65" s="12" customFormat="1" ht="11.25">
      <c r="B323" s="203"/>
      <c r="C323" s="204"/>
      <c r="D323" s="186" t="s">
        <v>219</v>
      </c>
      <c r="E323" s="205" t="s">
        <v>1</v>
      </c>
      <c r="F323" s="206" t="s">
        <v>221</v>
      </c>
      <c r="G323" s="204"/>
      <c r="H323" s="207">
        <v>1208.0219999999999</v>
      </c>
      <c r="I323" s="208"/>
      <c r="J323" s="204"/>
      <c r="K323" s="204"/>
      <c r="L323" s="209"/>
      <c r="M323" s="210"/>
      <c r="N323" s="211"/>
      <c r="O323" s="211"/>
      <c r="P323" s="211"/>
      <c r="Q323" s="211"/>
      <c r="R323" s="211"/>
      <c r="S323" s="211"/>
      <c r="T323" s="212"/>
      <c r="AT323" s="213" t="s">
        <v>219</v>
      </c>
      <c r="AU323" s="213" t="s">
        <v>86</v>
      </c>
      <c r="AV323" s="12" t="s">
        <v>146</v>
      </c>
      <c r="AW323" s="12" t="s">
        <v>38</v>
      </c>
      <c r="AX323" s="12" t="s">
        <v>84</v>
      </c>
      <c r="AY323" s="213" t="s">
        <v>121</v>
      </c>
    </row>
    <row r="324" spans="2:65" s="1" customFormat="1" ht="16.5" customHeight="1">
      <c r="B324" s="34"/>
      <c r="C324" s="174" t="s">
        <v>668</v>
      </c>
      <c r="D324" s="174" t="s">
        <v>124</v>
      </c>
      <c r="E324" s="175" t="s">
        <v>669</v>
      </c>
      <c r="F324" s="176" t="s">
        <v>670</v>
      </c>
      <c r="G324" s="177" t="s">
        <v>213</v>
      </c>
      <c r="H324" s="178">
        <v>1745.2670000000001</v>
      </c>
      <c r="I324" s="179"/>
      <c r="J324" s="180">
        <f>ROUND(I324*H324,2)</f>
        <v>0</v>
      </c>
      <c r="K324" s="176" t="s">
        <v>128</v>
      </c>
      <c r="L324" s="38"/>
      <c r="M324" s="181" t="s">
        <v>1</v>
      </c>
      <c r="N324" s="182" t="s">
        <v>48</v>
      </c>
      <c r="O324" s="60"/>
      <c r="P324" s="183">
        <f>O324*H324</f>
        <v>0</v>
      </c>
      <c r="Q324" s="183">
        <v>0</v>
      </c>
      <c r="R324" s="183">
        <f>Q324*H324</f>
        <v>0</v>
      </c>
      <c r="S324" s="183">
        <v>0</v>
      </c>
      <c r="T324" s="184">
        <f>S324*H324</f>
        <v>0</v>
      </c>
      <c r="AR324" s="16" t="s">
        <v>284</v>
      </c>
      <c r="AT324" s="16" t="s">
        <v>124</v>
      </c>
      <c r="AU324" s="16" t="s">
        <v>86</v>
      </c>
      <c r="AY324" s="16" t="s">
        <v>121</v>
      </c>
      <c r="BE324" s="185">
        <f>IF(N324="základní",J324,0)</f>
        <v>0</v>
      </c>
      <c r="BF324" s="185">
        <f>IF(N324="snížená",J324,0)</f>
        <v>0</v>
      </c>
      <c r="BG324" s="185">
        <f>IF(N324="zákl. přenesená",J324,0)</f>
        <v>0</v>
      </c>
      <c r="BH324" s="185">
        <f>IF(N324="sníž. přenesená",J324,0)</f>
        <v>0</v>
      </c>
      <c r="BI324" s="185">
        <f>IF(N324="nulová",J324,0)</f>
        <v>0</v>
      </c>
      <c r="BJ324" s="16" t="s">
        <v>84</v>
      </c>
      <c r="BK324" s="185">
        <f>ROUND(I324*H324,2)</f>
        <v>0</v>
      </c>
      <c r="BL324" s="16" t="s">
        <v>284</v>
      </c>
      <c r="BM324" s="16" t="s">
        <v>671</v>
      </c>
    </row>
    <row r="325" spans="2:65" s="11" customFormat="1" ht="11.25">
      <c r="B325" s="192"/>
      <c r="C325" s="193"/>
      <c r="D325" s="186" t="s">
        <v>219</v>
      </c>
      <c r="E325" s="194" t="s">
        <v>1</v>
      </c>
      <c r="F325" s="195" t="s">
        <v>672</v>
      </c>
      <c r="G325" s="193"/>
      <c r="H325" s="196">
        <v>1089.0619999999999</v>
      </c>
      <c r="I325" s="197"/>
      <c r="J325" s="193"/>
      <c r="K325" s="193"/>
      <c r="L325" s="198"/>
      <c r="M325" s="199"/>
      <c r="N325" s="200"/>
      <c r="O325" s="200"/>
      <c r="P325" s="200"/>
      <c r="Q325" s="200"/>
      <c r="R325" s="200"/>
      <c r="S325" s="200"/>
      <c r="T325" s="201"/>
      <c r="AT325" s="202" t="s">
        <v>219</v>
      </c>
      <c r="AU325" s="202" t="s">
        <v>86</v>
      </c>
      <c r="AV325" s="11" t="s">
        <v>86</v>
      </c>
      <c r="AW325" s="11" t="s">
        <v>38</v>
      </c>
      <c r="AX325" s="11" t="s">
        <v>77</v>
      </c>
      <c r="AY325" s="202" t="s">
        <v>121</v>
      </c>
    </row>
    <row r="326" spans="2:65" s="11" customFormat="1" ht="11.25">
      <c r="B326" s="192"/>
      <c r="C326" s="193"/>
      <c r="D326" s="186" t="s">
        <v>219</v>
      </c>
      <c r="E326" s="194" t="s">
        <v>1</v>
      </c>
      <c r="F326" s="195" t="s">
        <v>673</v>
      </c>
      <c r="G326" s="193"/>
      <c r="H326" s="196">
        <v>94.25</v>
      </c>
      <c r="I326" s="197"/>
      <c r="J326" s="193"/>
      <c r="K326" s="193"/>
      <c r="L326" s="198"/>
      <c r="M326" s="199"/>
      <c r="N326" s="200"/>
      <c r="O326" s="200"/>
      <c r="P326" s="200"/>
      <c r="Q326" s="200"/>
      <c r="R326" s="200"/>
      <c r="S326" s="200"/>
      <c r="T326" s="201"/>
      <c r="AT326" s="202" t="s">
        <v>219</v>
      </c>
      <c r="AU326" s="202" t="s">
        <v>86</v>
      </c>
      <c r="AV326" s="11" t="s">
        <v>86</v>
      </c>
      <c r="AW326" s="11" t="s">
        <v>38</v>
      </c>
      <c r="AX326" s="11" t="s">
        <v>77</v>
      </c>
      <c r="AY326" s="202" t="s">
        <v>121</v>
      </c>
    </row>
    <row r="327" spans="2:65" s="11" customFormat="1" ht="11.25">
      <c r="B327" s="192"/>
      <c r="C327" s="193"/>
      <c r="D327" s="186" t="s">
        <v>219</v>
      </c>
      <c r="E327" s="194" t="s">
        <v>1</v>
      </c>
      <c r="F327" s="195" t="s">
        <v>599</v>
      </c>
      <c r="G327" s="193"/>
      <c r="H327" s="196">
        <v>118.96</v>
      </c>
      <c r="I327" s="197"/>
      <c r="J327" s="193"/>
      <c r="K327" s="193"/>
      <c r="L327" s="198"/>
      <c r="M327" s="199"/>
      <c r="N327" s="200"/>
      <c r="O327" s="200"/>
      <c r="P327" s="200"/>
      <c r="Q327" s="200"/>
      <c r="R327" s="200"/>
      <c r="S327" s="200"/>
      <c r="T327" s="201"/>
      <c r="AT327" s="202" t="s">
        <v>219</v>
      </c>
      <c r="AU327" s="202" t="s">
        <v>86</v>
      </c>
      <c r="AV327" s="11" t="s">
        <v>86</v>
      </c>
      <c r="AW327" s="11" t="s">
        <v>38</v>
      </c>
      <c r="AX327" s="11" t="s">
        <v>77</v>
      </c>
      <c r="AY327" s="202" t="s">
        <v>121</v>
      </c>
    </row>
    <row r="328" spans="2:65" s="11" customFormat="1" ht="11.25">
      <c r="B328" s="192"/>
      <c r="C328" s="193"/>
      <c r="D328" s="186" t="s">
        <v>219</v>
      </c>
      <c r="E328" s="194" t="s">
        <v>1</v>
      </c>
      <c r="F328" s="195" t="s">
        <v>674</v>
      </c>
      <c r="G328" s="193"/>
      <c r="H328" s="196">
        <v>93.32</v>
      </c>
      <c r="I328" s="197"/>
      <c r="J328" s="193"/>
      <c r="K328" s="193"/>
      <c r="L328" s="198"/>
      <c r="M328" s="199"/>
      <c r="N328" s="200"/>
      <c r="O328" s="200"/>
      <c r="P328" s="200"/>
      <c r="Q328" s="200"/>
      <c r="R328" s="200"/>
      <c r="S328" s="200"/>
      <c r="T328" s="201"/>
      <c r="AT328" s="202" t="s">
        <v>219</v>
      </c>
      <c r="AU328" s="202" t="s">
        <v>86</v>
      </c>
      <c r="AV328" s="11" t="s">
        <v>86</v>
      </c>
      <c r="AW328" s="11" t="s">
        <v>38</v>
      </c>
      <c r="AX328" s="11" t="s">
        <v>77</v>
      </c>
      <c r="AY328" s="202" t="s">
        <v>121</v>
      </c>
    </row>
    <row r="329" spans="2:65" s="11" customFormat="1" ht="11.25">
      <c r="B329" s="192"/>
      <c r="C329" s="193"/>
      <c r="D329" s="186" t="s">
        <v>219</v>
      </c>
      <c r="E329" s="194" t="s">
        <v>1</v>
      </c>
      <c r="F329" s="195" t="s">
        <v>675</v>
      </c>
      <c r="G329" s="193"/>
      <c r="H329" s="196">
        <v>95.88</v>
      </c>
      <c r="I329" s="197"/>
      <c r="J329" s="193"/>
      <c r="K329" s="193"/>
      <c r="L329" s="198"/>
      <c r="M329" s="199"/>
      <c r="N329" s="200"/>
      <c r="O329" s="200"/>
      <c r="P329" s="200"/>
      <c r="Q329" s="200"/>
      <c r="R329" s="200"/>
      <c r="S329" s="200"/>
      <c r="T329" s="201"/>
      <c r="AT329" s="202" t="s">
        <v>219</v>
      </c>
      <c r="AU329" s="202" t="s">
        <v>86</v>
      </c>
      <c r="AV329" s="11" t="s">
        <v>86</v>
      </c>
      <c r="AW329" s="11" t="s">
        <v>38</v>
      </c>
      <c r="AX329" s="11" t="s">
        <v>77</v>
      </c>
      <c r="AY329" s="202" t="s">
        <v>121</v>
      </c>
    </row>
    <row r="330" spans="2:65" s="13" customFormat="1" ht="11.25">
      <c r="B330" s="224"/>
      <c r="C330" s="225"/>
      <c r="D330" s="186" t="s">
        <v>219</v>
      </c>
      <c r="E330" s="226" t="s">
        <v>1</v>
      </c>
      <c r="F330" s="227" t="s">
        <v>521</v>
      </c>
      <c r="G330" s="225"/>
      <c r="H330" s="228">
        <v>1491.472</v>
      </c>
      <c r="I330" s="229"/>
      <c r="J330" s="225"/>
      <c r="K330" s="225"/>
      <c r="L330" s="230"/>
      <c r="M330" s="231"/>
      <c r="N330" s="232"/>
      <c r="O330" s="232"/>
      <c r="P330" s="232"/>
      <c r="Q330" s="232"/>
      <c r="R330" s="232"/>
      <c r="S330" s="232"/>
      <c r="T330" s="233"/>
      <c r="AT330" s="234" t="s">
        <v>219</v>
      </c>
      <c r="AU330" s="234" t="s">
        <v>86</v>
      </c>
      <c r="AV330" s="13" t="s">
        <v>139</v>
      </c>
      <c r="AW330" s="13" t="s">
        <v>38</v>
      </c>
      <c r="AX330" s="13" t="s">
        <v>77</v>
      </c>
      <c r="AY330" s="234" t="s">
        <v>121</v>
      </c>
    </row>
    <row r="331" spans="2:65" s="14" customFormat="1" ht="11.25">
      <c r="B331" s="235"/>
      <c r="C331" s="236"/>
      <c r="D331" s="186" t="s">
        <v>219</v>
      </c>
      <c r="E331" s="237" t="s">
        <v>1</v>
      </c>
      <c r="F331" s="238" t="s">
        <v>676</v>
      </c>
      <c r="G331" s="236"/>
      <c r="H331" s="237" t="s">
        <v>1</v>
      </c>
      <c r="I331" s="239"/>
      <c r="J331" s="236"/>
      <c r="K331" s="236"/>
      <c r="L331" s="240"/>
      <c r="M331" s="241"/>
      <c r="N331" s="242"/>
      <c r="O331" s="242"/>
      <c r="P331" s="242"/>
      <c r="Q331" s="242"/>
      <c r="R331" s="242"/>
      <c r="S331" s="242"/>
      <c r="T331" s="243"/>
      <c r="AT331" s="244" t="s">
        <v>219</v>
      </c>
      <c r="AU331" s="244" t="s">
        <v>86</v>
      </c>
      <c r="AV331" s="14" t="s">
        <v>84</v>
      </c>
      <c r="AW331" s="14" t="s">
        <v>38</v>
      </c>
      <c r="AX331" s="14" t="s">
        <v>77</v>
      </c>
      <c r="AY331" s="244" t="s">
        <v>121</v>
      </c>
    </row>
    <row r="332" spans="2:65" s="11" customFormat="1" ht="11.25">
      <c r="B332" s="192"/>
      <c r="C332" s="193"/>
      <c r="D332" s="186" t="s">
        <v>219</v>
      </c>
      <c r="E332" s="194" t="s">
        <v>1</v>
      </c>
      <c r="F332" s="195" t="s">
        <v>677</v>
      </c>
      <c r="G332" s="193"/>
      <c r="H332" s="196">
        <v>253.79499999999999</v>
      </c>
      <c r="I332" s="197"/>
      <c r="J332" s="193"/>
      <c r="K332" s="193"/>
      <c r="L332" s="198"/>
      <c r="M332" s="199"/>
      <c r="N332" s="200"/>
      <c r="O332" s="200"/>
      <c r="P332" s="200"/>
      <c r="Q332" s="200"/>
      <c r="R332" s="200"/>
      <c r="S332" s="200"/>
      <c r="T332" s="201"/>
      <c r="AT332" s="202" t="s">
        <v>219</v>
      </c>
      <c r="AU332" s="202" t="s">
        <v>86</v>
      </c>
      <c r="AV332" s="11" t="s">
        <v>86</v>
      </c>
      <c r="AW332" s="11" t="s">
        <v>38</v>
      </c>
      <c r="AX332" s="11" t="s">
        <v>77</v>
      </c>
      <c r="AY332" s="202" t="s">
        <v>121</v>
      </c>
    </row>
    <row r="333" spans="2:65" s="12" customFormat="1" ht="11.25">
      <c r="B333" s="203"/>
      <c r="C333" s="204"/>
      <c r="D333" s="186" t="s">
        <v>219</v>
      </c>
      <c r="E333" s="205" t="s">
        <v>1</v>
      </c>
      <c r="F333" s="206" t="s">
        <v>221</v>
      </c>
      <c r="G333" s="204"/>
      <c r="H333" s="207">
        <v>1745.2670000000001</v>
      </c>
      <c r="I333" s="208"/>
      <c r="J333" s="204"/>
      <c r="K333" s="204"/>
      <c r="L333" s="209"/>
      <c r="M333" s="210"/>
      <c r="N333" s="211"/>
      <c r="O333" s="211"/>
      <c r="P333" s="211"/>
      <c r="Q333" s="211"/>
      <c r="R333" s="211"/>
      <c r="S333" s="211"/>
      <c r="T333" s="212"/>
      <c r="AT333" s="213" t="s">
        <v>219</v>
      </c>
      <c r="AU333" s="213" t="s">
        <v>86</v>
      </c>
      <c r="AV333" s="12" t="s">
        <v>146</v>
      </c>
      <c r="AW333" s="12" t="s">
        <v>38</v>
      </c>
      <c r="AX333" s="12" t="s">
        <v>84</v>
      </c>
      <c r="AY333" s="213" t="s">
        <v>121</v>
      </c>
    </row>
    <row r="334" spans="2:65" s="1" customFormat="1" ht="16.5" customHeight="1">
      <c r="B334" s="34"/>
      <c r="C334" s="214" t="s">
        <v>678</v>
      </c>
      <c r="D334" s="214" t="s">
        <v>241</v>
      </c>
      <c r="E334" s="215" t="s">
        <v>679</v>
      </c>
      <c r="F334" s="216" t="s">
        <v>680</v>
      </c>
      <c r="G334" s="217" t="s">
        <v>230</v>
      </c>
      <c r="H334" s="218">
        <v>0.52400000000000002</v>
      </c>
      <c r="I334" s="219"/>
      <c r="J334" s="220">
        <f>ROUND(I334*H334,2)</f>
        <v>0</v>
      </c>
      <c r="K334" s="216" t="s">
        <v>128</v>
      </c>
      <c r="L334" s="221"/>
      <c r="M334" s="222" t="s">
        <v>1</v>
      </c>
      <c r="N334" s="223" t="s">
        <v>48</v>
      </c>
      <c r="O334" s="60"/>
      <c r="P334" s="183">
        <f>O334*H334</f>
        <v>0</v>
      </c>
      <c r="Q334" s="183">
        <v>1</v>
      </c>
      <c r="R334" s="183">
        <f>Q334*H334</f>
        <v>0.52400000000000002</v>
      </c>
      <c r="S334" s="183">
        <v>0</v>
      </c>
      <c r="T334" s="184">
        <f>S334*H334</f>
        <v>0</v>
      </c>
      <c r="AR334" s="16" t="s">
        <v>355</v>
      </c>
      <c r="AT334" s="16" t="s">
        <v>241</v>
      </c>
      <c r="AU334" s="16" t="s">
        <v>86</v>
      </c>
      <c r="AY334" s="16" t="s">
        <v>121</v>
      </c>
      <c r="BE334" s="185">
        <f>IF(N334="základní",J334,0)</f>
        <v>0</v>
      </c>
      <c r="BF334" s="185">
        <f>IF(N334="snížená",J334,0)</f>
        <v>0</v>
      </c>
      <c r="BG334" s="185">
        <f>IF(N334="zákl. přenesená",J334,0)</f>
        <v>0</v>
      </c>
      <c r="BH334" s="185">
        <f>IF(N334="sníž. přenesená",J334,0)</f>
        <v>0</v>
      </c>
      <c r="BI334" s="185">
        <f>IF(N334="nulová",J334,0)</f>
        <v>0</v>
      </c>
      <c r="BJ334" s="16" t="s">
        <v>84</v>
      </c>
      <c r="BK334" s="185">
        <f>ROUND(I334*H334,2)</f>
        <v>0</v>
      </c>
      <c r="BL334" s="16" t="s">
        <v>284</v>
      </c>
      <c r="BM334" s="16" t="s">
        <v>681</v>
      </c>
    </row>
    <row r="335" spans="2:65" s="1" customFormat="1" ht="19.5">
      <c r="B335" s="34"/>
      <c r="C335" s="35"/>
      <c r="D335" s="186" t="s">
        <v>131</v>
      </c>
      <c r="E335" s="35"/>
      <c r="F335" s="187" t="s">
        <v>682</v>
      </c>
      <c r="G335" s="35"/>
      <c r="H335" s="35"/>
      <c r="I335" s="103"/>
      <c r="J335" s="35"/>
      <c r="K335" s="35"/>
      <c r="L335" s="38"/>
      <c r="M335" s="188"/>
      <c r="N335" s="60"/>
      <c r="O335" s="60"/>
      <c r="P335" s="60"/>
      <c r="Q335" s="60"/>
      <c r="R335" s="60"/>
      <c r="S335" s="60"/>
      <c r="T335" s="61"/>
      <c r="AT335" s="16" t="s">
        <v>131</v>
      </c>
      <c r="AU335" s="16" t="s">
        <v>86</v>
      </c>
    </row>
    <row r="336" spans="2:65" s="11" customFormat="1" ht="11.25">
      <c r="B336" s="192"/>
      <c r="C336" s="193"/>
      <c r="D336" s="186" t="s">
        <v>219</v>
      </c>
      <c r="E336" s="193"/>
      <c r="F336" s="195" t="s">
        <v>683</v>
      </c>
      <c r="G336" s="193"/>
      <c r="H336" s="196">
        <v>0.52400000000000002</v>
      </c>
      <c r="I336" s="197"/>
      <c r="J336" s="193"/>
      <c r="K336" s="193"/>
      <c r="L336" s="198"/>
      <c r="M336" s="199"/>
      <c r="N336" s="200"/>
      <c r="O336" s="200"/>
      <c r="P336" s="200"/>
      <c r="Q336" s="200"/>
      <c r="R336" s="200"/>
      <c r="S336" s="200"/>
      <c r="T336" s="201"/>
      <c r="AT336" s="202" t="s">
        <v>219</v>
      </c>
      <c r="AU336" s="202" t="s">
        <v>86</v>
      </c>
      <c r="AV336" s="11" t="s">
        <v>86</v>
      </c>
      <c r="AW336" s="11" t="s">
        <v>4</v>
      </c>
      <c r="AX336" s="11" t="s">
        <v>84</v>
      </c>
      <c r="AY336" s="202" t="s">
        <v>121</v>
      </c>
    </row>
    <row r="337" spans="2:65" s="1" customFormat="1" ht="16.5" customHeight="1">
      <c r="B337" s="34"/>
      <c r="C337" s="174" t="s">
        <v>684</v>
      </c>
      <c r="D337" s="174" t="s">
        <v>124</v>
      </c>
      <c r="E337" s="175" t="s">
        <v>685</v>
      </c>
      <c r="F337" s="176" t="s">
        <v>686</v>
      </c>
      <c r="G337" s="177" t="s">
        <v>213</v>
      </c>
      <c r="H337" s="178">
        <v>1372.5119999999999</v>
      </c>
      <c r="I337" s="179"/>
      <c r="J337" s="180">
        <f>ROUND(I337*H337,2)</f>
        <v>0</v>
      </c>
      <c r="K337" s="176" t="s">
        <v>128</v>
      </c>
      <c r="L337" s="38"/>
      <c r="M337" s="181" t="s">
        <v>1</v>
      </c>
      <c r="N337" s="182" t="s">
        <v>48</v>
      </c>
      <c r="O337" s="60"/>
      <c r="P337" s="183">
        <f>O337*H337</f>
        <v>0</v>
      </c>
      <c r="Q337" s="183">
        <v>8.8000000000000003E-4</v>
      </c>
      <c r="R337" s="183">
        <f>Q337*H337</f>
        <v>1.20781056</v>
      </c>
      <c r="S337" s="183">
        <v>0</v>
      </c>
      <c r="T337" s="184">
        <f>S337*H337</f>
        <v>0</v>
      </c>
      <c r="AR337" s="16" t="s">
        <v>284</v>
      </c>
      <c r="AT337" s="16" t="s">
        <v>124</v>
      </c>
      <c r="AU337" s="16" t="s">
        <v>86</v>
      </c>
      <c r="AY337" s="16" t="s">
        <v>121</v>
      </c>
      <c r="BE337" s="185">
        <f>IF(N337="základní",J337,0)</f>
        <v>0</v>
      </c>
      <c r="BF337" s="185">
        <f>IF(N337="snížená",J337,0)</f>
        <v>0</v>
      </c>
      <c r="BG337" s="185">
        <f>IF(N337="zákl. přenesená",J337,0)</f>
        <v>0</v>
      </c>
      <c r="BH337" s="185">
        <f>IF(N337="sníž. přenesená",J337,0)</f>
        <v>0</v>
      </c>
      <c r="BI337" s="185">
        <f>IF(N337="nulová",J337,0)</f>
        <v>0</v>
      </c>
      <c r="BJ337" s="16" t="s">
        <v>84</v>
      </c>
      <c r="BK337" s="185">
        <f>ROUND(I337*H337,2)</f>
        <v>0</v>
      </c>
      <c r="BL337" s="16" t="s">
        <v>284</v>
      </c>
      <c r="BM337" s="16" t="s">
        <v>687</v>
      </c>
    </row>
    <row r="338" spans="2:65" s="11" customFormat="1" ht="11.25">
      <c r="B338" s="192"/>
      <c r="C338" s="193"/>
      <c r="D338" s="186" t="s">
        <v>219</v>
      </c>
      <c r="E338" s="194" t="s">
        <v>1</v>
      </c>
      <c r="F338" s="195" t="s">
        <v>672</v>
      </c>
      <c r="G338" s="193"/>
      <c r="H338" s="196">
        <v>1089.0619999999999</v>
      </c>
      <c r="I338" s="197"/>
      <c r="J338" s="193"/>
      <c r="K338" s="193"/>
      <c r="L338" s="198"/>
      <c r="M338" s="199"/>
      <c r="N338" s="200"/>
      <c r="O338" s="200"/>
      <c r="P338" s="200"/>
      <c r="Q338" s="200"/>
      <c r="R338" s="200"/>
      <c r="S338" s="200"/>
      <c r="T338" s="201"/>
      <c r="AT338" s="202" t="s">
        <v>219</v>
      </c>
      <c r="AU338" s="202" t="s">
        <v>86</v>
      </c>
      <c r="AV338" s="11" t="s">
        <v>86</v>
      </c>
      <c r="AW338" s="11" t="s">
        <v>38</v>
      </c>
      <c r="AX338" s="11" t="s">
        <v>77</v>
      </c>
      <c r="AY338" s="202" t="s">
        <v>121</v>
      </c>
    </row>
    <row r="339" spans="2:65" s="11" customFormat="1" ht="11.25">
      <c r="B339" s="192"/>
      <c r="C339" s="193"/>
      <c r="D339" s="186" t="s">
        <v>219</v>
      </c>
      <c r="E339" s="194" t="s">
        <v>1</v>
      </c>
      <c r="F339" s="195" t="s">
        <v>673</v>
      </c>
      <c r="G339" s="193"/>
      <c r="H339" s="196">
        <v>94.25</v>
      </c>
      <c r="I339" s="197"/>
      <c r="J339" s="193"/>
      <c r="K339" s="193"/>
      <c r="L339" s="198"/>
      <c r="M339" s="199"/>
      <c r="N339" s="200"/>
      <c r="O339" s="200"/>
      <c r="P339" s="200"/>
      <c r="Q339" s="200"/>
      <c r="R339" s="200"/>
      <c r="S339" s="200"/>
      <c r="T339" s="201"/>
      <c r="AT339" s="202" t="s">
        <v>219</v>
      </c>
      <c r="AU339" s="202" t="s">
        <v>86</v>
      </c>
      <c r="AV339" s="11" t="s">
        <v>86</v>
      </c>
      <c r="AW339" s="11" t="s">
        <v>38</v>
      </c>
      <c r="AX339" s="11" t="s">
        <v>77</v>
      </c>
      <c r="AY339" s="202" t="s">
        <v>121</v>
      </c>
    </row>
    <row r="340" spans="2:65" s="11" customFormat="1" ht="11.25">
      <c r="B340" s="192"/>
      <c r="C340" s="193"/>
      <c r="D340" s="186" t="s">
        <v>219</v>
      </c>
      <c r="E340" s="194" t="s">
        <v>1</v>
      </c>
      <c r="F340" s="195" t="s">
        <v>688</v>
      </c>
      <c r="G340" s="193"/>
      <c r="H340" s="196">
        <v>93.32</v>
      </c>
      <c r="I340" s="197"/>
      <c r="J340" s="193"/>
      <c r="K340" s="193"/>
      <c r="L340" s="198"/>
      <c r="M340" s="199"/>
      <c r="N340" s="200"/>
      <c r="O340" s="200"/>
      <c r="P340" s="200"/>
      <c r="Q340" s="200"/>
      <c r="R340" s="200"/>
      <c r="S340" s="200"/>
      <c r="T340" s="201"/>
      <c r="AT340" s="202" t="s">
        <v>219</v>
      </c>
      <c r="AU340" s="202" t="s">
        <v>86</v>
      </c>
      <c r="AV340" s="11" t="s">
        <v>86</v>
      </c>
      <c r="AW340" s="11" t="s">
        <v>38</v>
      </c>
      <c r="AX340" s="11" t="s">
        <v>77</v>
      </c>
      <c r="AY340" s="202" t="s">
        <v>121</v>
      </c>
    </row>
    <row r="341" spans="2:65" s="11" customFormat="1" ht="11.25">
      <c r="B341" s="192"/>
      <c r="C341" s="193"/>
      <c r="D341" s="186" t="s">
        <v>219</v>
      </c>
      <c r="E341" s="194" t="s">
        <v>1</v>
      </c>
      <c r="F341" s="195" t="s">
        <v>675</v>
      </c>
      <c r="G341" s="193"/>
      <c r="H341" s="196">
        <v>95.88</v>
      </c>
      <c r="I341" s="197"/>
      <c r="J341" s="193"/>
      <c r="K341" s="193"/>
      <c r="L341" s="198"/>
      <c r="M341" s="199"/>
      <c r="N341" s="200"/>
      <c r="O341" s="200"/>
      <c r="P341" s="200"/>
      <c r="Q341" s="200"/>
      <c r="R341" s="200"/>
      <c r="S341" s="200"/>
      <c r="T341" s="201"/>
      <c r="AT341" s="202" t="s">
        <v>219</v>
      </c>
      <c r="AU341" s="202" t="s">
        <v>86</v>
      </c>
      <c r="AV341" s="11" t="s">
        <v>86</v>
      </c>
      <c r="AW341" s="11" t="s">
        <v>38</v>
      </c>
      <c r="AX341" s="11" t="s">
        <v>77</v>
      </c>
      <c r="AY341" s="202" t="s">
        <v>121</v>
      </c>
    </row>
    <row r="342" spans="2:65" s="12" customFormat="1" ht="11.25">
      <c r="B342" s="203"/>
      <c r="C342" s="204"/>
      <c r="D342" s="186" t="s">
        <v>219</v>
      </c>
      <c r="E342" s="205" t="s">
        <v>1</v>
      </c>
      <c r="F342" s="206" t="s">
        <v>221</v>
      </c>
      <c r="G342" s="204"/>
      <c r="H342" s="207">
        <v>1372.5119999999999</v>
      </c>
      <c r="I342" s="208"/>
      <c r="J342" s="204"/>
      <c r="K342" s="204"/>
      <c r="L342" s="209"/>
      <c r="M342" s="210"/>
      <c r="N342" s="211"/>
      <c r="O342" s="211"/>
      <c r="P342" s="211"/>
      <c r="Q342" s="211"/>
      <c r="R342" s="211"/>
      <c r="S342" s="211"/>
      <c r="T342" s="212"/>
      <c r="AT342" s="213" t="s">
        <v>219</v>
      </c>
      <c r="AU342" s="213" t="s">
        <v>86</v>
      </c>
      <c r="AV342" s="12" t="s">
        <v>146</v>
      </c>
      <c r="AW342" s="12" t="s">
        <v>38</v>
      </c>
      <c r="AX342" s="12" t="s">
        <v>84</v>
      </c>
      <c r="AY342" s="213" t="s">
        <v>121</v>
      </c>
    </row>
    <row r="343" spans="2:65" s="1" customFormat="1" ht="16.5" customHeight="1">
      <c r="B343" s="34"/>
      <c r="C343" s="214" t="s">
        <v>689</v>
      </c>
      <c r="D343" s="214" t="s">
        <v>241</v>
      </c>
      <c r="E343" s="215" t="s">
        <v>690</v>
      </c>
      <c r="F343" s="216" t="s">
        <v>691</v>
      </c>
      <c r="G343" s="217" t="s">
        <v>213</v>
      </c>
      <c r="H343" s="218">
        <v>1578.3889999999999</v>
      </c>
      <c r="I343" s="219"/>
      <c r="J343" s="220">
        <f>ROUND(I343*H343,2)</f>
        <v>0</v>
      </c>
      <c r="K343" s="216" t="s">
        <v>128</v>
      </c>
      <c r="L343" s="221"/>
      <c r="M343" s="222" t="s">
        <v>1</v>
      </c>
      <c r="N343" s="223" t="s">
        <v>48</v>
      </c>
      <c r="O343" s="60"/>
      <c r="P343" s="183">
        <f>O343*H343</f>
        <v>0</v>
      </c>
      <c r="Q343" s="183">
        <v>3.8800000000000002E-3</v>
      </c>
      <c r="R343" s="183">
        <f>Q343*H343</f>
        <v>6.1241493199999999</v>
      </c>
      <c r="S343" s="183">
        <v>0</v>
      </c>
      <c r="T343" s="184">
        <f>S343*H343</f>
        <v>0</v>
      </c>
      <c r="AR343" s="16" t="s">
        <v>355</v>
      </c>
      <c r="AT343" s="16" t="s">
        <v>241</v>
      </c>
      <c r="AU343" s="16" t="s">
        <v>86</v>
      </c>
      <c r="AY343" s="16" t="s">
        <v>121</v>
      </c>
      <c r="BE343" s="185">
        <f>IF(N343="základní",J343,0)</f>
        <v>0</v>
      </c>
      <c r="BF343" s="185">
        <f>IF(N343="snížená",J343,0)</f>
        <v>0</v>
      </c>
      <c r="BG343" s="185">
        <f>IF(N343="zákl. přenesená",J343,0)</f>
        <v>0</v>
      </c>
      <c r="BH343" s="185">
        <f>IF(N343="sníž. přenesená",J343,0)</f>
        <v>0</v>
      </c>
      <c r="BI343" s="185">
        <f>IF(N343="nulová",J343,0)</f>
        <v>0</v>
      </c>
      <c r="BJ343" s="16" t="s">
        <v>84</v>
      </c>
      <c r="BK343" s="185">
        <f>ROUND(I343*H343,2)</f>
        <v>0</v>
      </c>
      <c r="BL343" s="16" t="s">
        <v>284</v>
      </c>
      <c r="BM343" s="16" t="s">
        <v>692</v>
      </c>
    </row>
    <row r="344" spans="2:65" s="11" customFormat="1" ht="11.25">
      <c r="B344" s="192"/>
      <c r="C344" s="193"/>
      <c r="D344" s="186" t="s">
        <v>219</v>
      </c>
      <c r="E344" s="193"/>
      <c r="F344" s="195" t="s">
        <v>693</v>
      </c>
      <c r="G344" s="193"/>
      <c r="H344" s="196">
        <v>1578.3889999999999</v>
      </c>
      <c r="I344" s="197"/>
      <c r="J344" s="193"/>
      <c r="K344" s="193"/>
      <c r="L344" s="198"/>
      <c r="M344" s="199"/>
      <c r="N344" s="200"/>
      <c r="O344" s="200"/>
      <c r="P344" s="200"/>
      <c r="Q344" s="200"/>
      <c r="R344" s="200"/>
      <c r="S344" s="200"/>
      <c r="T344" s="201"/>
      <c r="AT344" s="202" t="s">
        <v>219</v>
      </c>
      <c r="AU344" s="202" t="s">
        <v>86</v>
      </c>
      <c r="AV344" s="11" t="s">
        <v>86</v>
      </c>
      <c r="AW344" s="11" t="s">
        <v>4</v>
      </c>
      <c r="AX344" s="11" t="s">
        <v>84</v>
      </c>
      <c r="AY344" s="202" t="s">
        <v>121</v>
      </c>
    </row>
    <row r="345" spans="2:65" s="1" customFormat="1" ht="16.5" customHeight="1">
      <c r="B345" s="34"/>
      <c r="C345" s="174" t="s">
        <v>694</v>
      </c>
      <c r="D345" s="174" t="s">
        <v>124</v>
      </c>
      <c r="E345" s="175" t="s">
        <v>685</v>
      </c>
      <c r="F345" s="176" t="s">
        <v>686</v>
      </c>
      <c r="G345" s="177" t="s">
        <v>213</v>
      </c>
      <c r="H345" s="178">
        <v>212.28</v>
      </c>
      <c r="I345" s="179"/>
      <c r="J345" s="180">
        <f>ROUND(I345*H345,2)</f>
        <v>0</v>
      </c>
      <c r="K345" s="176" t="s">
        <v>128</v>
      </c>
      <c r="L345" s="38"/>
      <c r="M345" s="181" t="s">
        <v>1</v>
      </c>
      <c r="N345" s="182" t="s">
        <v>48</v>
      </c>
      <c r="O345" s="60"/>
      <c r="P345" s="183">
        <f>O345*H345</f>
        <v>0</v>
      </c>
      <c r="Q345" s="183">
        <v>8.8000000000000003E-4</v>
      </c>
      <c r="R345" s="183">
        <f>Q345*H345</f>
        <v>0.18680640000000001</v>
      </c>
      <c r="S345" s="183">
        <v>0</v>
      </c>
      <c r="T345" s="184">
        <f>S345*H345</f>
        <v>0</v>
      </c>
      <c r="AR345" s="16" t="s">
        <v>284</v>
      </c>
      <c r="AT345" s="16" t="s">
        <v>124</v>
      </c>
      <c r="AU345" s="16" t="s">
        <v>86</v>
      </c>
      <c r="AY345" s="16" t="s">
        <v>121</v>
      </c>
      <c r="BE345" s="185">
        <f>IF(N345="základní",J345,0)</f>
        <v>0</v>
      </c>
      <c r="BF345" s="185">
        <f>IF(N345="snížená",J345,0)</f>
        <v>0</v>
      </c>
      <c r="BG345" s="185">
        <f>IF(N345="zákl. přenesená",J345,0)</f>
        <v>0</v>
      </c>
      <c r="BH345" s="185">
        <f>IF(N345="sníž. přenesená",J345,0)</f>
        <v>0</v>
      </c>
      <c r="BI345" s="185">
        <f>IF(N345="nulová",J345,0)</f>
        <v>0</v>
      </c>
      <c r="BJ345" s="16" t="s">
        <v>84</v>
      </c>
      <c r="BK345" s="185">
        <f>ROUND(I345*H345,2)</f>
        <v>0</v>
      </c>
      <c r="BL345" s="16" t="s">
        <v>284</v>
      </c>
      <c r="BM345" s="16" t="s">
        <v>695</v>
      </c>
    </row>
    <row r="346" spans="2:65" s="11" customFormat="1" ht="11.25">
      <c r="B346" s="192"/>
      <c r="C346" s="193"/>
      <c r="D346" s="186" t="s">
        <v>219</v>
      </c>
      <c r="E346" s="194" t="s">
        <v>1</v>
      </c>
      <c r="F346" s="195" t="s">
        <v>599</v>
      </c>
      <c r="G346" s="193"/>
      <c r="H346" s="196">
        <v>118.96</v>
      </c>
      <c r="I346" s="197"/>
      <c r="J346" s="193"/>
      <c r="K346" s="193"/>
      <c r="L346" s="198"/>
      <c r="M346" s="199"/>
      <c r="N346" s="200"/>
      <c r="O346" s="200"/>
      <c r="P346" s="200"/>
      <c r="Q346" s="200"/>
      <c r="R346" s="200"/>
      <c r="S346" s="200"/>
      <c r="T346" s="201"/>
      <c r="AT346" s="202" t="s">
        <v>219</v>
      </c>
      <c r="AU346" s="202" t="s">
        <v>86</v>
      </c>
      <c r="AV346" s="11" t="s">
        <v>86</v>
      </c>
      <c r="AW346" s="11" t="s">
        <v>38</v>
      </c>
      <c r="AX346" s="11" t="s">
        <v>77</v>
      </c>
      <c r="AY346" s="202" t="s">
        <v>121</v>
      </c>
    </row>
    <row r="347" spans="2:65" s="11" customFormat="1" ht="11.25">
      <c r="B347" s="192"/>
      <c r="C347" s="193"/>
      <c r="D347" s="186" t="s">
        <v>219</v>
      </c>
      <c r="E347" s="194" t="s">
        <v>1</v>
      </c>
      <c r="F347" s="195" t="s">
        <v>688</v>
      </c>
      <c r="G347" s="193"/>
      <c r="H347" s="196">
        <v>93.32</v>
      </c>
      <c r="I347" s="197"/>
      <c r="J347" s="193"/>
      <c r="K347" s="193"/>
      <c r="L347" s="198"/>
      <c r="M347" s="199"/>
      <c r="N347" s="200"/>
      <c r="O347" s="200"/>
      <c r="P347" s="200"/>
      <c r="Q347" s="200"/>
      <c r="R347" s="200"/>
      <c r="S347" s="200"/>
      <c r="T347" s="201"/>
      <c r="AT347" s="202" t="s">
        <v>219</v>
      </c>
      <c r="AU347" s="202" t="s">
        <v>86</v>
      </c>
      <c r="AV347" s="11" t="s">
        <v>86</v>
      </c>
      <c r="AW347" s="11" t="s">
        <v>38</v>
      </c>
      <c r="AX347" s="11" t="s">
        <v>77</v>
      </c>
      <c r="AY347" s="202" t="s">
        <v>121</v>
      </c>
    </row>
    <row r="348" spans="2:65" s="12" customFormat="1" ht="11.25">
      <c r="B348" s="203"/>
      <c r="C348" s="204"/>
      <c r="D348" s="186" t="s">
        <v>219</v>
      </c>
      <c r="E348" s="205" t="s">
        <v>1</v>
      </c>
      <c r="F348" s="206" t="s">
        <v>221</v>
      </c>
      <c r="G348" s="204"/>
      <c r="H348" s="207">
        <v>212.28</v>
      </c>
      <c r="I348" s="208"/>
      <c r="J348" s="204"/>
      <c r="K348" s="204"/>
      <c r="L348" s="209"/>
      <c r="M348" s="210"/>
      <c r="N348" s="211"/>
      <c r="O348" s="211"/>
      <c r="P348" s="211"/>
      <c r="Q348" s="211"/>
      <c r="R348" s="211"/>
      <c r="S348" s="211"/>
      <c r="T348" s="212"/>
      <c r="AT348" s="213" t="s">
        <v>219</v>
      </c>
      <c r="AU348" s="213" t="s">
        <v>86</v>
      </c>
      <c r="AV348" s="12" t="s">
        <v>146</v>
      </c>
      <c r="AW348" s="12" t="s">
        <v>38</v>
      </c>
      <c r="AX348" s="12" t="s">
        <v>84</v>
      </c>
      <c r="AY348" s="213" t="s">
        <v>121</v>
      </c>
    </row>
    <row r="349" spans="2:65" s="1" customFormat="1" ht="16.5" customHeight="1">
      <c r="B349" s="34"/>
      <c r="C349" s="214" t="s">
        <v>696</v>
      </c>
      <c r="D349" s="214" t="s">
        <v>241</v>
      </c>
      <c r="E349" s="215" t="s">
        <v>697</v>
      </c>
      <c r="F349" s="216" t="s">
        <v>698</v>
      </c>
      <c r="G349" s="217" t="s">
        <v>213</v>
      </c>
      <c r="H349" s="218">
        <v>244.12200000000001</v>
      </c>
      <c r="I349" s="219"/>
      <c r="J349" s="220">
        <f>ROUND(I349*H349,2)</f>
        <v>0</v>
      </c>
      <c r="K349" s="216" t="s">
        <v>128</v>
      </c>
      <c r="L349" s="221"/>
      <c r="M349" s="222" t="s">
        <v>1</v>
      </c>
      <c r="N349" s="223" t="s">
        <v>48</v>
      </c>
      <c r="O349" s="60"/>
      <c r="P349" s="183">
        <f>O349*H349</f>
        <v>0</v>
      </c>
      <c r="Q349" s="183">
        <v>5.0000000000000001E-3</v>
      </c>
      <c r="R349" s="183">
        <f>Q349*H349</f>
        <v>1.2206100000000002</v>
      </c>
      <c r="S349" s="183">
        <v>0</v>
      </c>
      <c r="T349" s="184">
        <f>S349*H349</f>
        <v>0</v>
      </c>
      <c r="AR349" s="16" t="s">
        <v>355</v>
      </c>
      <c r="AT349" s="16" t="s">
        <v>241</v>
      </c>
      <c r="AU349" s="16" t="s">
        <v>86</v>
      </c>
      <c r="AY349" s="16" t="s">
        <v>121</v>
      </c>
      <c r="BE349" s="185">
        <f>IF(N349="základní",J349,0)</f>
        <v>0</v>
      </c>
      <c r="BF349" s="185">
        <f>IF(N349="snížená",J349,0)</f>
        <v>0</v>
      </c>
      <c r="BG349" s="185">
        <f>IF(N349="zákl. přenesená",J349,0)</f>
        <v>0</v>
      </c>
      <c r="BH349" s="185">
        <f>IF(N349="sníž. přenesená",J349,0)</f>
        <v>0</v>
      </c>
      <c r="BI349" s="185">
        <f>IF(N349="nulová",J349,0)</f>
        <v>0</v>
      </c>
      <c r="BJ349" s="16" t="s">
        <v>84</v>
      </c>
      <c r="BK349" s="185">
        <f>ROUND(I349*H349,2)</f>
        <v>0</v>
      </c>
      <c r="BL349" s="16" t="s">
        <v>284</v>
      </c>
      <c r="BM349" s="16" t="s">
        <v>699</v>
      </c>
    </row>
    <row r="350" spans="2:65" s="1" customFormat="1" ht="19.5">
      <c r="B350" s="34"/>
      <c r="C350" s="35"/>
      <c r="D350" s="186" t="s">
        <v>131</v>
      </c>
      <c r="E350" s="35"/>
      <c r="F350" s="187" t="s">
        <v>700</v>
      </c>
      <c r="G350" s="35"/>
      <c r="H350" s="35"/>
      <c r="I350" s="103"/>
      <c r="J350" s="35"/>
      <c r="K350" s="35"/>
      <c r="L350" s="38"/>
      <c r="M350" s="188"/>
      <c r="N350" s="60"/>
      <c r="O350" s="60"/>
      <c r="P350" s="60"/>
      <c r="Q350" s="60"/>
      <c r="R350" s="60"/>
      <c r="S350" s="60"/>
      <c r="T350" s="61"/>
      <c r="AT350" s="16" t="s">
        <v>131</v>
      </c>
      <c r="AU350" s="16" t="s">
        <v>86</v>
      </c>
    </row>
    <row r="351" spans="2:65" s="11" customFormat="1" ht="11.25">
      <c r="B351" s="192"/>
      <c r="C351" s="193"/>
      <c r="D351" s="186" t="s">
        <v>219</v>
      </c>
      <c r="E351" s="193"/>
      <c r="F351" s="195" t="s">
        <v>701</v>
      </c>
      <c r="G351" s="193"/>
      <c r="H351" s="196">
        <v>244.12200000000001</v>
      </c>
      <c r="I351" s="197"/>
      <c r="J351" s="193"/>
      <c r="K351" s="193"/>
      <c r="L351" s="198"/>
      <c r="M351" s="199"/>
      <c r="N351" s="200"/>
      <c r="O351" s="200"/>
      <c r="P351" s="200"/>
      <c r="Q351" s="200"/>
      <c r="R351" s="200"/>
      <c r="S351" s="200"/>
      <c r="T351" s="201"/>
      <c r="AT351" s="202" t="s">
        <v>219</v>
      </c>
      <c r="AU351" s="202" t="s">
        <v>86</v>
      </c>
      <c r="AV351" s="11" t="s">
        <v>86</v>
      </c>
      <c r="AW351" s="11" t="s">
        <v>4</v>
      </c>
      <c r="AX351" s="11" t="s">
        <v>84</v>
      </c>
      <c r="AY351" s="202" t="s">
        <v>121</v>
      </c>
    </row>
    <row r="352" spans="2:65" s="1" customFormat="1" ht="16.5" customHeight="1">
      <c r="B352" s="34"/>
      <c r="C352" s="174" t="s">
        <v>702</v>
      </c>
      <c r="D352" s="174" t="s">
        <v>124</v>
      </c>
      <c r="E352" s="175" t="s">
        <v>685</v>
      </c>
      <c r="F352" s="176" t="s">
        <v>686</v>
      </c>
      <c r="G352" s="177" t="s">
        <v>213</v>
      </c>
      <c r="H352" s="178">
        <v>114.96</v>
      </c>
      <c r="I352" s="179"/>
      <c r="J352" s="180">
        <f>ROUND(I352*H352,2)</f>
        <v>0</v>
      </c>
      <c r="K352" s="176" t="s">
        <v>128</v>
      </c>
      <c r="L352" s="38"/>
      <c r="M352" s="181" t="s">
        <v>1</v>
      </c>
      <c r="N352" s="182" t="s">
        <v>48</v>
      </c>
      <c r="O352" s="60"/>
      <c r="P352" s="183">
        <f>O352*H352</f>
        <v>0</v>
      </c>
      <c r="Q352" s="183">
        <v>8.8000000000000003E-4</v>
      </c>
      <c r="R352" s="183">
        <f>Q352*H352</f>
        <v>0.1011648</v>
      </c>
      <c r="S352" s="183">
        <v>0</v>
      </c>
      <c r="T352" s="184">
        <f>S352*H352</f>
        <v>0</v>
      </c>
      <c r="AR352" s="16" t="s">
        <v>284</v>
      </c>
      <c r="AT352" s="16" t="s">
        <v>124</v>
      </c>
      <c r="AU352" s="16" t="s">
        <v>86</v>
      </c>
      <c r="AY352" s="16" t="s">
        <v>121</v>
      </c>
      <c r="BE352" s="185">
        <f>IF(N352="základní",J352,0)</f>
        <v>0</v>
      </c>
      <c r="BF352" s="185">
        <f>IF(N352="snížená",J352,0)</f>
        <v>0</v>
      </c>
      <c r="BG352" s="185">
        <f>IF(N352="zákl. přenesená",J352,0)</f>
        <v>0</v>
      </c>
      <c r="BH352" s="185">
        <f>IF(N352="sníž. přenesená",J352,0)</f>
        <v>0</v>
      </c>
      <c r="BI352" s="185">
        <f>IF(N352="nulová",J352,0)</f>
        <v>0</v>
      </c>
      <c r="BJ352" s="16" t="s">
        <v>84</v>
      </c>
      <c r="BK352" s="185">
        <f>ROUND(I352*H352,2)</f>
        <v>0</v>
      </c>
      <c r="BL352" s="16" t="s">
        <v>284</v>
      </c>
      <c r="BM352" s="16" t="s">
        <v>703</v>
      </c>
    </row>
    <row r="353" spans="2:65" s="11" customFormat="1" ht="11.25">
      <c r="B353" s="192"/>
      <c r="C353" s="193"/>
      <c r="D353" s="186" t="s">
        <v>219</v>
      </c>
      <c r="E353" s="194" t="s">
        <v>1</v>
      </c>
      <c r="F353" s="195" t="s">
        <v>704</v>
      </c>
      <c r="G353" s="193"/>
      <c r="H353" s="196">
        <v>114.96</v>
      </c>
      <c r="I353" s="197"/>
      <c r="J353" s="193"/>
      <c r="K353" s="193"/>
      <c r="L353" s="198"/>
      <c r="M353" s="199"/>
      <c r="N353" s="200"/>
      <c r="O353" s="200"/>
      <c r="P353" s="200"/>
      <c r="Q353" s="200"/>
      <c r="R353" s="200"/>
      <c r="S353" s="200"/>
      <c r="T353" s="201"/>
      <c r="AT353" s="202" t="s">
        <v>219</v>
      </c>
      <c r="AU353" s="202" t="s">
        <v>86</v>
      </c>
      <c r="AV353" s="11" t="s">
        <v>86</v>
      </c>
      <c r="AW353" s="11" t="s">
        <v>38</v>
      </c>
      <c r="AX353" s="11" t="s">
        <v>77</v>
      </c>
      <c r="AY353" s="202" t="s">
        <v>121</v>
      </c>
    </row>
    <row r="354" spans="2:65" s="12" customFormat="1" ht="11.25">
      <c r="B354" s="203"/>
      <c r="C354" s="204"/>
      <c r="D354" s="186" t="s">
        <v>219</v>
      </c>
      <c r="E354" s="205" t="s">
        <v>1</v>
      </c>
      <c r="F354" s="206" t="s">
        <v>221</v>
      </c>
      <c r="G354" s="204"/>
      <c r="H354" s="207">
        <v>114.96</v>
      </c>
      <c r="I354" s="208"/>
      <c r="J354" s="204"/>
      <c r="K354" s="204"/>
      <c r="L354" s="209"/>
      <c r="M354" s="210"/>
      <c r="N354" s="211"/>
      <c r="O354" s="211"/>
      <c r="P354" s="211"/>
      <c r="Q354" s="211"/>
      <c r="R354" s="211"/>
      <c r="S354" s="211"/>
      <c r="T354" s="212"/>
      <c r="AT354" s="213" t="s">
        <v>219</v>
      </c>
      <c r="AU354" s="213" t="s">
        <v>86</v>
      </c>
      <c r="AV354" s="12" t="s">
        <v>146</v>
      </c>
      <c r="AW354" s="12" t="s">
        <v>38</v>
      </c>
      <c r="AX354" s="12" t="s">
        <v>84</v>
      </c>
      <c r="AY354" s="213" t="s">
        <v>121</v>
      </c>
    </row>
    <row r="355" spans="2:65" s="1" customFormat="1" ht="16.5" customHeight="1">
      <c r="B355" s="34"/>
      <c r="C355" s="214" t="s">
        <v>705</v>
      </c>
      <c r="D355" s="214" t="s">
        <v>241</v>
      </c>
      <c r="E355" s="215" t="s">
        <v>706</v>
      </c>
      <c r="F355" s="216" t="s">
        <v>707</v>
      </c>
      <c r="G355" s="217" t="s">
        <v>213</v>
      </c>
      <c r="H355" s="218">
        <v>132.20400000000001</v>
      </c>
      <c r="I355" s="219"/>
      <c r="J355" s="220">
        <f>ROUND(I355*H355,2)</f>
        <v>0</v>
      </c>
      <c r="K355" s="216" t="s">
        <v>128</v>
      </c>
      <c r="L355" s="221"/>
      <c r="M355" s="222" t="s">
        <v>1</v>
      </c>
      <c r="N355" s="223" t="s">
        <v>48</v>
      </c>
      <c r="O355" s="60"/>
      <c r="P355" s="183">
        <f>O355*H355</f>
        <v>0</v>
      </c>
      <c r="Q355" s="183">
        <v>4.8999999999999998E-3</v>
      </c>
      <c r="R355" s="183">
        <f>Q355*H355</f>
        <v>0.64779960000000003</v>
      </c>
      <c r="S355" s="183">
        <v>0</v>
      </c>
      <c r="T355" s="184">
        <f>S355*H355</f>
        <v>0</v>
      </c>
      <c r="AR355" s="16" t="s">
        <v>355</v>
      </c>
      <c r="AT355" s="16" t="s">
        <v>241</v>
      </c>
      <c r="AU355" s="16" t="s">
        <v>86</v>
      </c>
      <c r="AY355" s="16" t="s">
        <v>121</v>
      </c>
      <c r="BE355" s="185">
        <f>IF(N355="základní",J355,0)</f>
        <v>0</v>
      </c>
      <c r="BF355" s="185">
        <f>IF(N355="snížená",J355,0)</f>
        <v>0</v>
      </c>
      <c r="BG355" s="185">
        <f>IF(N355="zákl. přenesená",J355,0)</f>
        <v>0</v>
      </c>
      <c r="BH355" s="185">
        <f>IF(N355="sníž. přenesená",J355,0)</f>
        <v>0</v>
      </c>
      <c r="BI355" s="185">
        <f>IF(N355="nulová",J355,0)</f>
        <v>0</v>
      </c>
      <c r="BJ355" s="16" t="s">
        <v>84</v>
      </c>
      <c r="BK355" s="185">
        <f>ROUND(I355*H355,2)</f>
        <v>0</v>
      </c>
      <c r="BL355" s="16" t="s">
        <v>284</v>
      </c>
      <c r="BM355" s="16" t="s">
        <v>708</v>
      </c>
    </row>
    <row r="356" spans="2:65" s="1" customFormat="1" ht="29.25">
      <c r="B356" s="34"/>
      <c r="C356" s="35"/>
      <c r="D356" s="186" t="s">
        <v>131</v>
      </c>
      <c r="E356" s="35"/>
      <c r="F356" s="187" t="s">
        <v>709</v>
      </c>
      <c r="G356" s="35"/>
      <c r="H356" s="35"/>
      <c r="I356" s="103"/>
      <c r="J356" s="35"/>
      <c r="K356" s="35"/>
      <c r="L356" s="38"/>
      <c r="M356" s="188"/>
      <c r="N356" s="60"/>
      <c r="O356" s="60"/>
      <c r="P356" s="60"/>
      <c r="Q356" s="60"/>
      <c r="R356" s="60"/>
      <c r="S356" s="60"/>
      <c r="T356" s="61"/>
      <c r="AT356" s="16" t="s">
        <v>131</v>
      </c>
      <c r="AU356" s="16" t="s">
        <v>86</v>
      </c>
    </row>
    <row r="357" spans="2:65" s="11" customFormat="1" ht="11.25">
      <c r="B357" s="192"/>
      <c r="C357" s="193"/>
      <c r="D357" s="186" t="s">
        <v>219</v>
      </c>
      <c r="E357" s="193"/>
      <c r="F357" s="195" t="s">
        <v>710</v>
      </c>
      <c r="G357" s="193"/>
      <c r="H357" s="196">
        <v>132.20400000000001</v>
      </c>
      <c r="I357" s="197"/>
      <c r="J357" s="193"/>
      <c r="K357" s="193"/>
      <c r="L357" s="198"/>
      <c r="M357" s="199"/>
      <c r="N357" s="200"/>
      <c r="O357" s="200"/>
      <c r="P357" s="200"/>
      <c r="Q357" s="200"/>
      <c r="R357" s="200"/>
      <c r="S357" s="200"/>
      <c r="T357" s="201"/>
      <c r="AT357" s="202" t="s">
        <v>219</v>
      </c>
      <c r="AU357" s="202" t="s">
        <v>86</v>
      </c>
      <c r="AV357" s="11" t="s">
        <v>86</v>
      </c>
      <c r="AW357" s="11" t="s">
        <v>4</v>
      </c>
      <c r="AX357" s="11" t="s">
        <v>84</v>
      </c>
      <c r="AY357" s="202" t="s">
        <v>121</v>
      </c>
    </row>
    <row r="358" spans="2:65" s="1" customFormat="1" ht="16.5" customHeight="1">
      <c r="B358" s="34"/>
      <c r="C358" s="174" t="s">
        <v>711</v>
      </c>
      <c r="D358" s="174" t="s">
        <v>124</v>
      </c>
      <c r="E358" s="175" t="s">
        <v>685</v>
      </c>
      <c r="F358" s="176" t="s">
        <v>686</v>
      </c>
      <c r="G358" s="177" t="s">
        <v>213</v>
      </c>
      <c r="H358" s="178">
        <v>114.96</v>
      </c>
      <c r="I358" s="179"/>
      <c r="J358" s="180">
        <f>ROUND(I358*H358,2)</f>
        <v>0</v>
      </c>
      <c r="K358" s="176" t="s">
        <v>128</v>
      </c>
      <c r="L358" s="38"/>
      <c r="M358" s="181" t="s">
        <v>1</v>
      </c>
      <c r="N358" s="182" t="s">
        <v>48</v>
      </c>
      <c r="O358" s="60"/>
      <c r="P358" s="183">
        <f>O358*H358</f>
        <v>0</v>
      </c>
      <c r="Q358" s="183">
        <v>8.8000000000000003E-4</v>
      </c>
      <c r="R358" s="183">
        <f>Q358*H358</f>
        <v>0.1011648</v>
      </c>
      <c r="S358" s="183">
        <v>0</v>
      </c>
      <c r="T358" s="184">
        <f>S358*H358</f>
        <v>0</v>
      </c>
      <c r="AR358" s="16" t="s">
        <v>284</v>
      </c>
      <c r="AT358" s="16" t="s">
        <v>124</v>
      </c>
      <c r="AU358" s="16" t="s">
        <v>86</v>
      </c>
      <c r="AY358" s="16" t="s">
        <v>121</v>
      </c>
      <c r="BE358" s="185">
        <f>IF(N358="základní",J358,0)</f>
        <v>0</v>
      </c>
      <c r="BF358" s="185">
        <f>IF(N358="snížená",J358,0)</f>
        <v>0</v>
      </c>
      <c r="BG358" s="185">
        <f>IF(N358="zákl. přenesená",J358,0)</f>
        <v>0</v>
      </c>
      <c r="BH358" s="185">
        <f>IF(N358="sníž. přenesená",J358,0)</f>
        <v>0</v>
      </c>
      <c r="BI358" s="185">
        <f>IF(N358="nulová",J358,0)</f>
        <v>0</v>
      </c>
      <c r="BJ358" s="16" t="s">
        <v>84</v>
      </c>
      <c r="BK358" s="185">
        <f>ROUND(I358*H358,2)</f>
        <v>0</v>
      </c>
      <c r="BL358" s="16" t="s">
        <v>284</v>
      </c>
      <c r="BM358" s="16" t="s">
        <v>712</v>
      </c>
    </row>
    <row r="359" spans="2:65" s="11" customFormat="1" ht="11.25">
      <c r="B359" s="192"/>
      <c r="C359" s="193"/>
      <c r="D359" s="186" t="s">
        <v>219</v>
      </c>
      <c r="E359" s="194" t="s">
        <v>1</v>
      </c>
      <c r="F359" s="195" t="s">
        <v>704</v>
      </c>
      <c r="G359" s="193"/>
      <c r="H359" s="196">
        <v>114.96</v>
      </c>
      <c r="I359" s="197"/>
      <c r="J359" s="193"/>
      <c r="K359" s="193"/>
      <c r="L359" s="198"/>
      <c r="M359" s="199"/>
      <c r="N359" s="200"/>
      <c r="O359" s="200"/>
      <c r="P359" s="200"/>
      <c r="Q359" s="200"/>
      <c r="R359" s="200"/>
      <c r="S359" s="200"/>
      <c r="T359" s="201"/>
      <c r="AT359" s="202" t="s">
        <v>219</v>
      </c>
      <c r="AU359" s="202" t="s">
        <v>86</v>
      </c>
      <c r="AV359" s="11" t="s">
        <v>86</v>
      </c>
      <c r="AW359" s="11" t="s">
        <v>38</v>
      </c>
      <c r="AX359" s="11" t="s">
        <v>77</v>
      </c>
      <c r="AY359" s="202" t="s">
        <v>121</v>
      </c>
    </row>
    <row r="360" spans="2:65" s="12" customFormat="1" ht="11.25">
      <c r="B360" s="203"/>
      <c r="C360" s="204"/>
      <c r="D360" s="186" t="s">
        <v>219</v>
      </c>
      <c r="E360" s="205" t="s">
        <v>1</v>
      </c>
      <c r="F360" s="206" t="s">
        <v>221</v>
      </c>
      <c r="G360" s="204"/>
      <c r="H360" s="207">
        <v>114.96</v>
      </c>
      <c r="I360" s="208"/>
      <c r="J360" s="204"/>
      <c r="K360" s="204"/>
      <c r="L360" s="209"/>
      <c r="M360" s="210"/>
      <c r="N360" s="211"/>
      <c r="O360" s="211"/>
      <c r="P360" s="211"/>
      <c r="Q360" s="211"/>
      <c r="R360" s="211"/>
      <c r="S360" s="211"/>
      <c r="T360" s="212"/>
      <c r="AT360" s="213" t="s">
        <v>219</v>
      </c>
      <c r="AU360" s="213" t="s">
        <v>86</v>
      </c>
      <c r="AV360" s="12" t="s">
        <v>146</v>
      </c>
      <c r="AW360" s="12" t="s">
        <v>38</v>
      </c>
      <c r="AX360" s="12" t="s">
        <v>84</v>
      </c>
      <c r="AY360" s="213" t="s">
        <v>121</v>
      </c>
    </row>
    <row r="361" spans="2:65" s="1" customFormat="1" ht="16.5" customHeight="1">
      <c r="B361" s="34"/>
      <c r="C361" s="214" t="s">
        <v>713</v>
      </c>
      <c r="D361" s="214" t="s">
        <v>241</v>
      </c>
      <c r="E361" s="215" t="s">
        <v>714</v>
      </c>
      <c r="F361" s="216" t="s">
        <v>715</v>
      </c>
      <c r="G361" s="217" t="s">
        <v>213</v>
      </c>
      <c r="H361" s="218">
        <v>132.20400000000001</v>
      </c>
      <c r="I361" s="219"/>
      <c r="J361" s="220">
        <f>ROUND(I361*H361,2)</f>
        <v>0</v>
      </c>
      <c r="K361" s="216" t="s">
        <v>128</v>
      </c>
      <c r="L361" s="221"/>
      <c r="M361" s="222" t="s">
        <v>1</v>
      </c>
      <c r="N361" s="223" t="s">
        <v>48</v>
      </c>
      <c r="O361" s="60"/>
      <c r="P361" s="183">
        <f>O361*H361</f>
        <v>0</v>
      </c>
      <c r="Q361" s="183">
        <v>5.1999999999999998E-3</v>
      </c>
      <c r="R361" s="183">
        <f>Q361*H361</f>
        <v>0.68746079999999998</v>
      </c>
      <c r="S361" s="183">
        <v>0</v>
      </c>
      <c r="T361" s="184">
        <f>S361*H361</f>
        <v>0</v>
      </c>
      <c r="AR361" s="16" t="s">
        <v>355</v>
      </c>
      <c r="AT361" s="16" t="s">
        <v>241</v>
      </c>
      <c r="AU361" s="16" t="s">
        <v>86</v>
      </c>
      <c r="AY361" s="16" t="s">
        <v>121</v>
      </c>
      <c r="BE361" s="185">
        <f>IF(N361="základní",J361,0)</f>
        <v>0</v>
      </c>
      <c r="BF361" s="185">
        <f>IF(N361="snížená",J361,0)</f>
        <v>0</v>
      </c>
      <c r="BG361" s="185">
        <f>IF(N361="zákl. přenesená",J361,0)</f>
        <v>0</v>
      </c>
      <c r="BH361" s="185">
        <f>IF(N361="sníž. přenesená",J361,0)</f>
        <v>0</v>
      </c>
      <c r="BI361" s="185">
        <f>IF(N361="nulová",J361,0)</f>
        <v>0</v>
      </c>
      <c r="BJ361" s="16" t="s">
        <v>84</v>
      </c>
      <c r="BK361" s="185">
        <f>ROUND(I361*H361,2)</f>
        <v>0</v>
      </c>
      <c r="BL361" s="16" t="s">
        <v>284</v>
      </c>
      <c r="BM361" s="16" t="s">
        <v>716</v>
      </c>
    </row>
    <row r="362" spans="2:65" s="1" customFormat="1" ht="29.25">
      <c r="B362" s="34"/>
      <c r="C362" s="35"/>
      <c r="D362" s="186" t="s">
        <v>131</v>
      </c>
      <c r="E362" s="35"/>
      <c r="F362" s="187" t="s">
        <v>717</v>
      </c>
      <c r="G362" s="35"/>
      <c r="H362" s="35"/>
      <c r="I362" s="103"/>
      <c r="J362" s="35"/>
      <c r="K362" s="35"/>
      <c r="L362" s="38"/>
      <c r="M362" s="188"/>
      <c r="N362" s="60"/>
      <c r="O362" s="60"/>
      <c r="P362" s="60"/>
      <c r="Q362" s="60"/>
      <c r="R362" s="60"/>
      <c r="S362" s="60"/>
      <c r="T362" s="61"/>
      <c r="AT362" s="16" t="s">
        <v>131</v>
      </c>
      <c r="AU362" s="16" t="s">
        <v>86</v>
      </c>
    </row>
    <row r="363" spans="2:65" s="11" customFormat="1" ht="11.25">
      <c r="B363" s="192"/>
      <c r="C363" s="193"/>
      <c r="D363" s="186" t="s">
        <v>219</v>
      </c>
      <c r="E363" s="193"/>
      <c r="F363" s="195" t="s">
        <v>710</v>
      </c>
      <c r="G363" s="193"/>
      <c r="H363" s="196">
        <v>132.20400000000001</v>
      </c>
      <c r="I363" s="197"/>
      <c r="J363" s="193"/>
      <c r="K363" s="193"/>
      <c r="L363" s="198"/>
      <c r="M363" s="199"/>
      <c r="N363" s="200"/>
      <c r="O363" s="200"/>
      <c r="P363" s="200"/>
      <c r="Q363" s="200"/>
      <c r="R363" s="200"/>
      <c r="S363" s="200"/>
      <c r="T363" s="201"/>
      <c r="AT363" s="202" t="s">
        <v>219</v>
      </c>
      <c r="AU363" s="202" t="s">
        <v>86</v>
      </c>
      <c r="AV363" s="11" t="s">
        <v>86</v>
      </c>
      <c r="AW363" s="11" t="s">
        <v>4</v>
      </c>
      <c r="AX363" s="11" t="s">
        <v>84</v>
      </c>
      <c r="AY363" s="202" t="s">
        <v>121</v>
      </c>
    </row>
    <row r="364" spans="2:65" s="1" customFormat="1" ht="22.5" customHeight="1">
      <c r="B364" s="34"/>
      <c r="C364" s="174" t="s">
        <v>718</v>
      </c>
      <c r="D364" s="174" t="s">
        <v>124</v>
      </c>
      <c r="E364" s="175" t="s">
        <v>719</v>
      </c>
      <c r="F364" s="176" t="s">
        <v>720</v>
      </c>
      <c r="G364" s="177" t="s">
        <v>213</v>
      </c>
      <c r="H364" s="178">
        <v>1604.931</v>
      </c>
      <c r="I364" s="179"/>
      <c r="J364" s="180">
        <f>ROUND(I364*H364,2)</f>
        <v>0</v>
      </c>
      <c r="K364" s="176" t="s">
        <v>252</v>
      </c>
      <c r="L364" s="38"/>
      <c r="M364" s="181" t="s">
        <v>1</v>
      </c>
      <c r="N364" s="182" t="s">
        <v>48</v>
      </c>
      <c r="O364" s="60"/>
      <c r="P364" s="183">
        <f>O364*H364</f>
        <v>0</v>
      </c>
      <c r="Q364" s="183">
        <v>0</v>
      </c>
      <c r="R364" s="183">
        <f>Q364*H364</f>
        <v>0</v>
      </c>
      <c r="S364" s="183">
        <v>0</v>
      </c>
      <c r="T364" s="184">
        <f>S364*H364</f>
        <v>0</v>
      </c>
      <c r="AR364" s="16" t="s">
        <v>284</v>
      </c>
      <c r="AT364" s="16" t="s">
        <v>124</v>
      </c>
      <c r="AU364" s="16" t="s">
        <v>86</v>
      </c>
      <c r="AY364" s="16" t="s">
        <v>121</v>
      </c>
      <c r="BE364" s="185">
        <f>IF(N364="základní",J364,0)</f>
        <v>0</v>
      </c>
      <c r="BF364" s="185">
        <f>IF(N364="snížená",J364,0)</f>
        <v>0</v>
      </c>
      <c r="BG364" s="185">
        <f>IF(N364="zákl. přenesená",J364,0)</f>
        <v>0</v>
      </c>
      <c r="BH364" s="185">
        <f>IF(N364="sníž. přenesená",J364,0)</f>
        <v>0</v>
      </c>
      <c r="BI364" s="185">
        <f>IF(N364="nulová",J364,0)</f>
        <v>0</v>
      </c>
      <c r="BJ364" s="16" t="s">
        <v>84</v>
      </c>
      <c r="BK364" s="185">
        <f>ROUND(I364*H364,2)</f>
        <v>0</v>
      </c>
      <c r="BL364" s="16" t="s">
        <v>284</v>
      </c>
      <c r="BM364" s="16" t="s">
        <v>721</v>
      </c>
    </row>
    <row r="365" spans="2:65" s="1" customFormat="1" ht="146.25">
      <c r="B365" s="34"/>
      <c r="C365" s="35"/>
      <c r="D365" s="186" t="s">
        <v>131</v>
      </c>
      <c r="E365" s="35"/>
      <c r="F365" s="187" t="s">
        <v>722</v>
      </c>
      <c r="G365" s="35"/>
      <c r="H365" s="35"/>
      <c r="I365" s="103"/>
      <c r="J365" s="35"/>
      <c r="K365" s="35"/>
      <c r="L365" s="38"/>
      <c r="M365" s="188"/>
      <c r="N365" s="60"/>
      <c r="O365" s="60"/>
      <c r="P365" s="60"/>
      <c r="Q365" s="60"/>
      <c r="R365" s="60"/>
      <c r="S365" s="60"/>
      <c r="T365" s="61"/>
      <c r="AT365" s="16" t="s">
        <v>131</v>
      </c>
      <c r="AU365" s="16" t="s">
        <v>86</v>
      </c>
    </row>
    <row r="366" spans="2:65" s="14" customFormat="1" ht="11.25">
      <c r="B366" s="235"/>
      <c r="C366" s="236"/>
      <c r="D366" s="186" t="s">
        <v>219</v>
      </c>
      <c r="E366" s="237" t="s">
        <v>1</v>
      </c>
      <c r="F366" s="238" t="s">
        <v>575</v>
      </c>
      <c r="G366" s="236"/>
      <c r="H366" s="237" t="s">
        <v>1</v>
      </c>
      <c r="I366" s="239"/>
      <c r="J366" s="236"/>
      <c r="K366" s="236"/>
      <c r="L366" s="240"/>
      <c r="M366" s="241"/>
      <c r="N366" s="242"/>
      <c r="O366" s="242"/>
      <c r="P366" s="242"/>
      <c r="Q366" s="242"/>
      <c r="R366" s="242"/>
      <c r="S366" s="242"/>
      <c r="T366" s="243"/>
      <c r="AT366" s="244" t="s">
        <v>219</v>
      </c>
      <c r="AU366" s="244" t="s">
        <v>86</v>
      </c>
      <c r="AV366" s="14" t="s">
        <v>84</v>
      </c>
      <c r="AW366" s="14" t="s">
        <v>38</v>
      </c>
      <c r="AX366" s="14" t="s">
        <v>77</v>
      </c>
      <c r="AY366" s="244" t="s">
        <v>121</v>
      </c>
    </row>
    <row r="367" spans="2:65" s="14" customFormat="1" ht="11.25">
      <c r="B367" s="235"/>
      <c r="C367" s="236"/>
      <c r="D367" s="186" t="s">
        <v>219</v>
      </c>
      <c r="E367" s="237" t="s">
        <v>1</v>
      </c>
      <c r="F367" s="238" t="s">
        <v>723</v>
      </c>
      <c r="G367" s="236"/>
      <c r="H367" s="237" t="s">
        <v>1</v>
      </c>
      <c r="I367" s="239"/>
      <c r="J367" s="236"/>
      <c r="K367" s="236"/>
      <c r="L367" s="240"/>
      <c r="M367" s="241"/>
      <c r="N367" s="242"/>
      <c r="O367" s="242"/>
      <c r="P367" s="242"/>
      <c r="Q367" s="242"/>
      <c r="R367" s="242"/>
      <c r="S367" s="242"/>
      <c r="T367" s="243"/>
      <c r="AT367" s="244" t="s">
        <v>219</v>
      </c>
      <c r="AU367" s="244" t="s">
        <v>86</v>
      </c>
      <c r="AV367" s="14" t="s">
        <v>84</v>
      </c>
      <c r="AW367" s="14" t="s">
        <v>38</v>
      </c>
      <c r="AX367" s="14" t="s">
        <v>77</v>
      </c>
      <c r="AY367" s="244" t="s">
        <v>121</v>
      </c>
    </row>
    <row r="368" spans="2:65" s="14" customFormat="1" ht="11.25">
      <c r="B368" s="235"/>
      <c r="C368" s="236"/>
      <c r="D368" s="186" t="s">
        <v>219</v>
      </c>
      <c r="E368" s="237" t="s">
        <v>1</v>
      </c>
      <c r="F368" s="238" t="s">
        <v>724</v>
      </c>
      <c r="G368" s="236"/>
      <c r="H368" s="237" t="s">
        <v>1</v>
      </c>
      <c r="I368" s="239"/>
      <c r="J368" s="236"/>
      <c r="K368" s="236"/>
      <c r="L368" s="240"/>
      <c r="M368" s="241"/>
      <c r="N368" s="242"/>
      <c r="O368" s="242"/>
      <c r="P368" s="242"/>
      <c r="Q368" s="242"/>
      <c r="R368" s="242"/>
      <c r="S368" s="242"/>
      <c r="T368" s="243"/>
      <c r="AT368" s="244" t="s">
        <v>219</v>
      </c>
      <c r="AU368" s="244" t="s">
        <v>86</v>
      </c>
      <c r="AV368" s="14" t="s">
        <v>84</v>
      </c>
      <c r="AW368" s="14" t="s">
        <v>38</v>
      </c>
      <c r="AX368" s="14" t="s">
        <v>77</v>
      </c>
      <c r="AY368" s="244" t="s">
        <v>121</v>
      </c>
    </row>
    <row r="369" spans="2:65" s="14" customFormat="1" ht="11.25">
      <c r="B369" s="235"/>
      <c r="C369" s="236"/>
      <c r="D369" s="186" t="s">
        <v>219</v>
      </c>
      <c r="E369" s="237" t="s">
        <v>1</v>
      </c>
      <c r="F369" s="238" t="s">
        <v>725</v>
      </c>
      <c r="G369" s="236"/>
      <c r="H369" s="237" t="s">
        <v>1</v>
      </c>
      <c r="I369" s="239"/>
      <c r="J369" s="236"/>
      <c r="K369" s="236"/>
      <c r="L369" s="240"/>
      <c r="M369" s="241"/>
      <c r="N369" s="242"/>
      <c r="O369" s="242"/>
      <c r="P369" s="242"/>
      <c r="Q369" s="242"/>
      <c r="R369" s="242"/>
      <c r="S369" s="242"/>
      <c r="T369" s="243"/>
      <c r="AT369" s="244" t="s">
        <v>219</v>
      </c>
      <c r="AU369" s="244" t="s">
        <v>86</v>
      </c>
      <c r="AV369" s="14" t="s">
        <v>84</v>
      </c>
      <c r="AW369" s="14" t="s">
        <v>38</v>
      </c>
      <c r="AX369" s="14" t="s">
        <v>77</v>
      </c>
      <c r="AY369" s="244" t="s">
        <v>121</v>
      </c>
    </row>
    <row r="370" spans="2:65" s="14" customFormat="1" ht="11.25">
      <c r="B370" s="235"/>
      <c r="C370" s="236"/>
      <c r="D370" s="186" t="s">
        <v>219</v>
      </c>
      <c r="E370" s="237" t="s">
        <v>1</v>
      </c>
      <c r="F370" s="238" t="s">
        <v>726</v>
      </c>
      <c r="G370" s="236"/>
      <c r="H370" s="237" t="s">
        <v>1</v>
      </c>
      <c r="I370" s="239"/>
      <c r="J370" s="236"/>
      <c r="K370" s="236"/>
      <c r="L370" s="240"/>
      <c r="M370" s="241"/>
      <c r="N370" s="242"/>
      <c r="O370" s="242"/>
      <c r="P370" s="242"/>
      <c r="Q370" s="242"/>
      <c r="R370" s="242"/>
      <c r="S370" s="242"/>
      <c r="T370" s="243"/>
      <c r="AT370" s="244" t="s">
        <v>219</v>
      </c>
      <c r="AU370" s="244" t="s">
        <v>86</v>
      </c>
      <c r="AV370" s="14" t="s">
        <v>84</v>
      </c>
      <c r="AW370" s="14" t="s">
        <v>38</v>
      </c>
      <c r="AX370" s="14" t="s">
        <v>77</v>
      </c>
      <c r="AY370" s="244" t="s">
        <v>121</v>
      </c>
    </row>
    <row r="371" spans="2:65" s="11" customFormat="1" ht="11.25">
      <c r="B371" s="192"/>
      <c r="C371" s="193"/>
      <c r="D371" s="186" t="s">
        <v>219</v>
      </c>
      <c r="E371" s="194" t="s">
        <v>1</v>
      </c>
      <c r="F371" s="195" t="s">
        <v>672</v>
      </c>
      <c r="G371" s="193"/>
      <c r="H371" s="196">
        <v>1089.0619999999999</v>
      </c>
      <c r="I371" s="197"/>
      <c r="J371" s="193"/>
      <c r="K371" s="193"/>
      <c r="L371" s="198"/>
      <c r="M371" s="199"/>
      <c r="N371" s="200"/>
      <c r="O371" s="200"/>
      <c r="P371" s="200"/>
      <c r="Q371" s="200"/>
      <c r="R371" s="200"/>
      <c r="S371" s="200"/>
      <c r="T371" s="201"/>
      <c r="AT371" s="202" t="s">
        <v>219</v>
      </c>
      <c r="AU371" s="202" t="s">
        <v>86</v>
      </c>
      <c r="AV371" s="11" t="s">
        <v>86</v>
      </c>
      <c r="AW371" s="11" t="s">
        <v>38</v>
      </c>
      <c r="AX371" s="11" t="s">
        <v>77</v>
      </c>
      <c r="AY371" s="202" t="s">
        <v>121</v>
      </c>
    </row>
    <row r="372" spans="2:65" s="11" customFormat="1" ht="11.25">
      <c r="B372" s="192"/>
      <c r="C372" s="193"/>
      <c r="D372" s="186" t="s">
        <v>219</v>
      </c>
      <c r="E372" s="194" t="s">
        <v>1</v>
      </c>
      <c r="F372" s="195" t="s">
        <v>673</v>
      </c>
      <c r="G372" s="193"/>
      <c r="H372" s="196">
        <v>94.25</v>
      </c>
      <c r="I372" s="197"/>
      <c r="J372" s="193"/>
      <c r="K372" s="193"/>
      <c r="L372" s="198"/>
      <c r="M372" s="199"/>
      <c r="N372" s="200"/>
      <c r="O372" s="200"/>
      <c r="P372" s="200"/>
      <c r="Q372" s="200"/>
      <c r="R372" s="200"/>
      <c r="S372" s="200"/>
      <c r="T372" s="201"/>
      <c r="AT372" s="202" t="s">
        <v>219</v>
      </c>
      <c r="AU372" s="202" t="s">
        <v>86</v>
      </c>
      <c r="AV372" s="11" t="s">
        <v>86</v>
      </c>
      <c r="AW372" s="11" t="s">
        <v>38</v>
      </c>
      <c r="AX372" s="11" t="s">
        <v>77</v>
      </c>
      <c r="AY372" s="202" t="s">
        <v>121</v>
      </c>
    </row>
    <row r="373" spans="2:65" s="11" customFormat="1" ht="11.25">
      <c r="B373" s="192"/>
      <c r="C373" s="193"/>
      <c r="D373" s="186" t="s">
        <v>219</v>
      </c>
      <c r="E373" s="194" t="s">
        <v>1</v>
      </c>
      <c r="F373" s="195" t="s">
        <v>599</v>
      </c>
      <c r="G373" s="193"/>
      <c r="H373" s="196">
        <v>118.96</v>
      </c>
      <c r="I373" s="197"/>
      <c r="J373" s="193"/>
      <c r="K373" s="193"/>
      <c r="L373" s="198"/>
      <c r="M373" s="199"/>
      <c r="N373" s="200"/>
      <c r="O373" s="200"/>
      <c r="P373" s="200"/>
      <c r="Q373" s="200"/>
      <c r="R373" s="200"/>
      <c r="S373" s="200"/>
      <c r="T373" s="201"/>
      <c r="AT373" s="202" t="s">
        <v>219</v>
      </c>
      <c r="AU373" s="202" t="s">
        <v>86</v>
      </c>
      <c r="AV373" s="11" t="s">
        <v>86</v>
      </c>
      <c r="AW373" s="11" t="s">
        <v>38</v>
      </c>
      <c r="AX373" s="11" t="s">
        <v>77</v>
      </c>
      <c r="AY373" s="202" t="s">
        <v>121</v>
      </c>
    </row>
    <row r="374" spans="2:65" s="11" customFormat="1" ht="11.25">
      <c r="B374" s="192"/>
      <c r="C374" s="193"/>
      <c r="D374" s="186" t="s">
        <v>219</v>
      </c>
      <c r="E374" s="194" t="s">
        <v>1</v>
      </c>
      <c r="F374" s="195" t="s">
        <v>688</v>
      </c>
      <c r="G374" s="193"/>
      <c r="H374" s="196">
        <v>93.32</v>
      </c>
      <c r="I374" s="197"/>
      <c r="J374" s="193"/>
      <c r="K374" s="193"/>
      <c r="L374" s="198"/>
      <c r="M374" s="199"/>
      <c r="N374" s="200"/>
      <c r="O374" s="200"/>
      <c r="P374" s="200"/>
      <c r="Q374" s="200"/>
      <c r="R374" s="200"/>
      <c r="S374" s="200"/>
      <c r="T374" s="201"/>
      <c r="AT374" s="202" t="s">
        <v>219</v>
      </c>
      <c r="AU374" s="202" t="s">
        <v>86</v>
      </c>
      <c r="AV374" s="11" t="s">
        <v>86</v>
      </c>
      <c r="AW374" s="11" t="s">
        <v>38</v>
      </c>
      <c r="AX374" s="11" t="s">
        <v>77</v>
      </c>
      <c r="AY374" s="202" t="s">
        <v>121</v>
      </c>
    </row>
    <row r="375" spans="2:65" s="13" customFormat="1" ht="11.25">
      <c r="B375" s="224"/>
      <c r="C375" s="225"/>
      <c r="D375" s="186" t="s">
        <v>219</v>
      </c>
      <c r="E375" s="226" t="s">
        <v>1</v>
      </c>
      <c r="F375" s="227" t="s">
        <v>521</v>
      </c>
      <c r="G375" s="225"/>
      <c r="H375" s="228">
        <v>1395.5920000000001</v>
      </c>
      <c r="I375" s="229"/>
      <c r="J375" s="225"/>
      <c r="K375" s="225"/>
      <c r="L375" s="230"/>
      <c r="M375" s="231"/>
      <c r="N375" s="232"/>
      <c r="O375" s="232"/>
      <c r="P375" s="232"/>
      <c r="Q375" s="232"/>
      <c r="R375" s="232"/>
      <c r="S375" s="232"/>
      <c r="T375" s="233"/>
      <c r="AT375" s="234" t="s">
        <v>219</v>
      </c>
      <c r="AU375" s="234" t="s">
        <v>86</v>
      </c>
      <c r="AV375" s="13" t="s">
        <v>139</v>
      </c>
      <c r="AW375" s="13" t="s">
        <v>38</v>
      </c>
      <c r="AX375" s="13" t="s">
        <v>77</v>
      </c>
      <c r="AY375" s="234" t="s">
        <v>121</v>
      </c>
    </row>
    <row r="376" spans="2:65" s="11" customFormat="1" ht="11.25">
      <c r="B376" s="192"/>
      <c r="C376" s="193"/>
      <c r="D376" s="186" t="s">
        <v>219</v>
      </c>
      <c r="E376" s="194" t="s">
        <v>1</v>
      </c>
      <c r="F376" s="195" t="s">
        <v>727</v>
      </c>
      <c r="G376" s="193"/>
      <c r="H376" s="196">
        <v>209.339</v>
      </c>
      <c r="I376" s="197"/>
      <c r="J376" s="193"/>
      <c r="K376" s="193"/>
      <c r="L376" s="198"/>
      <c r="M376" s="199"/>
      <c r="N376" s="200"/>
      <c r="O376" s="200"/>
      <c r="P376" s="200"/>
      <c r="Q376" s="200"/>
      <c r="R376" s="200"/>
      <c r="S376" s="200"/>
      <c r="T376" s="201"/>
      <c r="AT376" s="202" t="s">
        <v>219</v>
      </c>
      <c r="AU376" s="202" t="s">
        <v>86</v>
      </c>
      <c r="AV376" s="11" t="s">
        <v>86</v>
      </c>
      <c r="AW376" s="11" t="s">
        <v>38</v>
      </c>
      <c r="AX376" s="11" t="s">
        <v>77</v>
      </c>
      <c r="AY376" s="202" t="s">
        <v>121</v>
      </c>
    </row>
    <row r="377" spans="2:65" s="12" customFormat="1" ht="11.25">
      <c r="B377" s="203"/>
      <c r="C377" s="204"/>
      <c r="D377" s="186" t="s">
        <v>219</v>
      </c>
      <c r="E377" s="205" t="s">
        <v>1</v>
      </c>
      <c r="F377" s="206" t="s">
        <v>221</v>
      </c>
      <c r="G377" s="204"/>
      <c r="H377" s="207">
        <v>1604.931</v>
      </c>
      <c r="I377" s="208"/>
      <c r="J377" s="204"/>
      <c r="K377" s="204"/>
      <c r="L377" s="209"/>
      <c r="M377" s="210"/>
      <c r="N377" s="211"/>
      <c r="O377" s="211"/>
      <c r="P377" s="211"/>
      <c r="Q377" s="211"/>
      <c r="R377" s="211"/>
      <c r="S377" s="211"/>
      <c r="T377" s="212"/>
      <c r="AT377" s="213" t="s">
        <v>219</v>
      </c>
      <c r="AU377" s="213" t="s">
        <v>86</v>
      </c>
      <c r="AV377" s="12" t="s">
        <v>146</v>
      </c>
      <c r="AW377" s="12" t="s">
        <v>38</v>
      </c>
      <c r="AX377" s="12" t="s">
        <v>84</v>
      </c>
      <c r="AY377" s="213" t="s">
        <v>121</v>
      </c>
    </row>
    <row r="378" spans="2:65" s="1" customFormat="1" ht="16.5" customHeight="1">
      <c r="B378" s="34"/>
      <c r="C378" s="174" t="s">
        <v>728</v>
      </c>
      <c r="D378" s="174" t="s">
        <v>124</v>
      </c>
      <c r="E378" s="175" t="s">
        <v>729</v>
      </c>
      <c r="F378" s="176" t="s">
        <v>730</v>
      </c>
      <c r="G378" s="177" t="s">
        <v>213</v>
      </c>
      <c r="H378" s="178">
        <v>253.79499999999999</v>
      </c>
      <c r="I378" s="179"/>
      <c r="J378" s="180">
        <f>ROUND(I378*H378,2)</f>
        <v>0</v>
      </c>
      <c r="K378" s="176" t="s">
        <v>128</v>
      </c>
      <c r="L378" s="38"/>
      <c r="M378" s="181" t="s">
        <v>1</v>
      </c>
      <c r="N378" s="182" t="s">
        <v>48</v>
      </c>
      <c r="O378" s="60"/>
      <c r="P378" s="183">
        <f>O378*H378</f>
        <v>0</v>
      </c>
      <c r="Q378" s="183">
        <v>9.3999999999999997E-4</v>
      </c>
      <c r="R378" s="183">
        <f>Q378*H378</f>
        <v>0.23856729999999998</v>
      </c>
      <c r="S378" s="183">
        <v>0</v>
      </c>
      <c r="T378" s="184">
        <f>S378*H378</f>
        <v>0</v>
      </c>
      <c r="AR378" s="16" t="s">
        <v>284</v>
      </c>
      <c r="AT378" s="16" t="s">
        <v>124</v>
      </c>
      <c r="AU378" s="16" t="s">
        <v>86</v>
      </c>
      <c r="AY378" s="16" t="s">
        <v>121</v>
      </c>
      <c r="BE378" s="185">
        <f>IF(N378="základní",J378,0)</f>
        <v>0</v>
      </c>
      <c r="BF378" s="185">
        <f>IF(N378="snížená",J378,0)</f>
        <v>0</v>
      </c>
      <c r="BG378" s="185">
        <f>IF(N378="zákl. přenesená",J378,0)</f>
        <v>0</v>
      </c>
      <c r="BH378" s="185">
        <f>IF(N378="sníž. přenesená",J378,0)</f>
        <v>0</v>
      </c>
      <c r="BI378" s="185">
        <f>IF(N378="nulová",J378,0)</f>
        <v>0</v>
      </c>
      <c r="BJ378" s="16" t="s">
        <v>84</v>
      </c>
      <c r="BK378" s="185">
        <f>ROUND(I378*H378,2)</f>
        <v>0</v>
      </c>
      <c r="BL378" s="16" t="s">
        <v>284</v>
      </c>
      <c r="BM378" s="16" t="s">
        <v>731</v>
      </c>
    </row>
    <row r="379" spans="2:65" s="11" customFormat="1" ht="11.25">
      <c r="B379" s="192"/>
      <c r="C379" s="193"/>
      <c r="D379" s="186" t="s">
        <v>219</v>
      </c>
      <c r="E379" s="194" t="s">
        <v>1</v>
      </c>
      <c r="F379" s="195" t="s">
        <v>677</v>
      </c>
      <c r="G379" s="193"/>
      <c r="H379" s="196">
        <v>253.79499999999999</v>
      </c>
      <c r="I379" s="197"/>
      <c r="J379" s="193"/>
      <c r="K379" s="193"/>
      <c r="L379" s="198"/>
      <c r="M379" s="199"/>
      <c r="N379" s="200"/>
      <c r="O379" s="200"/>
      <c r="P379" s="200"/>
      <c r="Q379" s="200"/>
      <c r="R379" s="200"/>
      <c r="S379" s="200"/>
      <c r="T379" s="201"/>
      <c r="AT379" s="202" t="s">
        <v>219</v>
      </c>
      <c r="AU379" s="202" t="s">
        <v>86</v>
      </c>
      <c r="AV379" s="11" t="s">
        <v>86</v>
      </c>
      <c r="AW379" s="11" t="s">
        <v>38</v>
      </c>
      <c r="AX379" s="11" t="s">
        <v>77</v>
      </c>
      <c r="AY379" s="202" t="s">
        <v>121</v>
      </c>
    </row>
    <row r="380" spans="2:65" s="12" customFormat="1" ht="11.25">
      <c r="B380" s="203"/>
      <c r="C380" s="204"/>
      <c r="D380" s="186" t="s">
        <v>219</v>
      </c>
      <c r="E380" s="205" t="s">
        <v>1</v>
      </c>
      <c r="F380" s="206" t="s">
        <v>221</v>
      </c>
      <c r="G380" s="204"/>
      <c r="H380" s="207">
        <v>253.79499999999999</v>
      </c>
      <c r="I380" s="208"/>
      <c r="J380" s="204"/>
      <c r="K380" s="204"/>
      <c r="L380" s="209"/>
      <c r="M380" s="210"/>
      <c r="N380" s="211"/>
      <c r="O380" s="211"/>
      <c r="P380" s="211"/>
      <c r="Q380" s="211"/>
      <c r="R380" s="211"/>
      <c r="S380" s="211"/>
      <c r="T380" s="212"/>
      <c r="AT380" s="213" t="s">
        <v>219</v>
      </c>
      <c r="AU380" s="213" t="s">
        <v>86</v>
      </c>
      <c r="AV380" s="12" t="s">
        <v>146</v>
      </c>
      <c r="AW380" s="12" t="s">
        <v>38</v>
      </c>
      <c r="AX380" s="12" t="s">
        <v>84</v>
      </c>
      <c r="AY380" s="213" t="s">
        <v>121</v>
      </c>
    </row>
    <row r="381" spans="2:65" s="1" customFormat="1" ht="16.5" customHeight="1">
      <c r="B381" s="34"/>
      <c r="C381" s="214" t="s">
        <v>732</v>
      </c>
      <c r="D381" s="214" t="s">
        <v>241</v>
      </c>
      <c r="E381" s="215" t="s">
        <v>690</v>
      </c>
      <c r="F381" s="216" t="s">
        <v>691</v>
      </c>
      <c r="G381" s="217" t="s">
        <v>213</v>
      </c>
      <c r="H381" s="218">
        <v>291.86399999999998</v>
      </c>
      <c r="I381" s="219"/>
      <c r="J381" s="220">
        <f>ROUND(I381*H381,2)</f>
        <v>0</v>
      </c>
      <c r="K381" s="216" t="s">
        <v>128</v>
      </c>
      <c r="L381" s="221"/>
      <c r="M381" s="222" t="s">
        <v>1</v>
      </c>
      <c r="N381" s="223" t="s">
        <v>48</v>
      </c>
      <c r="O381" s="60"/>
      <c r="P381" s="183">
        <f>O381*H381</f>
        <v>0</v>
      </c>
      <c r="Q381" s="183">
        <v>3.8800000000000002E-3</v>
      </c>
      <c r="R381" s="183">
        <f>Q381*H381</f>
        <v>1.1324323199999999</v>
      </c>
      <c r="S381" s="183">
        <v>0</v>
      </c>
      <c r="T381" s="184">
        <f>S381*H381</f>
        <v>0</v>
      </c>
      <c r="AR381" s="16" t="s">
        <v>355</v>
      </c>
      <c r="AT381" s="16" t="s">
        <v>241</v>
      </c>
      <c r="AU381" s="16" t="s">
        <v>86</v>
      </c>
      <c r="AY381" s="16" t="s">
        <v>121</v>
      </c>
      <c r="BE381" s="185">
        <f>IF(N381="základní",J381,0)</f>
        <v>0</v>
      </c>
      <c r="BF381" s="185">
        <f>IF(N381="snížená",J381,0)</f>
        <v>0</v>
      </c>
      <c r="BG381" s="185">
        <f>IF(N381="zákl. přenesená",J381,0)</f>
        <v>0</v>
      </c>
      <c r="BH381" s="185">
        <f>IF(N381="sníž. přenesená",J381,0)</f>
        <v>0</v>
      </c>
      <c r="BI381" s="185">
        <f>IF(N381="nulová",J381,0)</f>
        <v>0</v>
      </c>
      <c r="BJ381" s="16" t="s">
        <v>84</v>
      </c>
      <c r="BK381" s="185">
        <f>ROUND(I381*H381,2)</f>
        <v>0</v>
      </c>
      <c r="BL381" s="16" t="s">
        <v>284</v>
      </c>
      <c r="BM381" s="16" t="s">
        <v>733</v>
      </c>
    </row>
    <row r="382" spans="2:65" s="11" customFormat="1" ht="11.25">
      <c r="B382" s="192"/>
      <c r="C382" s="193"/>
      <c r="D382" s="186" t="s">
        <v>219</v>
      </c>
      <c r="E382" s="193"/>
      <c r="F382" s="195" t="s">
        <v>734</v>
      </c>
      <c r="G382" s="193"/>
      <c r="H382" s="196">
        <v>291.86399999999998</v>
      </c>
      <c r="I382" s="197"/>
      <c r="J382" s="193"/>
      <c r="K382" s="193"/>
      <c r="L382" s="198"/>
      <c r="M382" s="199"/>
      <c r="N382" s="200"/>
      <c r="O382" s="200"/>
      <c r="P382" s="200"/>
      <c r="Q382" s="200"/>
      <c r="R382" s="200"/>
      <c r="S382" s="200"/>
      <c r="T382" s="201"/>
      <c r="AT382" s="202" t="s">
        <v>219</v>
      </c>
      <c r="AU382" s="202" t="s">
        <v>86</v>
      </c>
      <c r="AV382" s="11" t="s">
        <v>86</v>
      </c>
      <c r="AW382" s="11" t="s">
        <v>4</v>
      </c>
      <c r="AX382" s="11" t="s">
        <v>84</v>
      </c>
      <c r="AY382" s="202" t="s">
        <v>121</v>
      </c>
    </row>
    <row r="383" spans="2:65" s="1" customFormat="1" ht="16.5" customHeight="1">
      <c r="B383" s="34"/>
      <c r="C383" s="174" t="s">
        <v>735</v>
      </c>
      <c r="D383" s="174" t="s">
        <v>124</v>
      </c>
      <c r="E383" s="175" t="s">
        <v>736</v>
      </c>
      <c r="F383" s="176" t="s">
        <v>737</v>
      </c>
      <c r="G383" s="177" t="s">
        <v>213</v>
      </c>
      <c r="H383" s="178">
        <v>118.96</v>
      </c>
      <c r="I383" s="179"/>
      <c r="J383" s="180">
        <f>ROUND(I383*H383,2)</f>
        <v>0</v>
      </c>
      <c r="K383" s="176" t="s">
        <v>128</v>
      </c>
      <c r="L383" s="38"/>
      <c r="M383" s="181" t="s">
        <v>1</v>
      </c>
      <c r="N383" s="182" t="s">
        <v>48</v>
      </c>
      <c r="O383" s="60"/>
      <c r="P383" s="183">
        <f>O383*H383</f>
        <v>0</v>
      </c>
      <c r="Q383" s="183">
        <v>0</v>
      </c>
      <c r="R383" s="183">
        <f>Q383*H383</f>
        <v>0</v>
      </c>
      <c r="S383" s="183">
        <v>0.16700000000000001</v>
      </c>
      <c r="T383" s="184">
        <f>S383*H383</f>
        <v>19.866320000000002</v>
      </c>
      <c r="AR383" s="16" t="s">
        <v>284</v>
      </c>
      <c r="AT383" s="16" t="s">
        <v>124</v>
      </c>
      <c r="AU383" s="16" t="s">
        <v>86</v>
      </c>
      <c r="AY383" s="16" t="s">
        <v>121</v>
      </c>
      <c r="BE383" s="185">
        <f>IF(N383="základní",J383,0)</f>
        <v>0</v>
      </c>
      <c r="BF383" s="185">
        <f>IF(N383="snížená",J383,0)</f>
        <v>0</v>
      </c>
      <c r="BG383" s="185">
        <f>IF(N383="zákl. přenesená",J383,0)</f>
        <v>0</v>
      </c>
      <c r="BH383" s="185">
        <f>IF(N383="sníž. přenesená",J383,0)</f>
        <v>0</v>
      </c>
      <c r="BI383" s="185">
        <f>IF(N383="nulová",J383,0)</f>
        <v>0</v>
      </c>
      <c r="BJ383" s="16" t="s">
        <v>84</v>
      </c>
      <c r="BK383" s="185">
        <f>ROUND(I383*H383,2)</f>
        <v>0</v>
      </c>
      <c r="BL383" s="16" t="s">
        <v>284</v>
      </c>
      <c r="BM383" s="16" t="s">
        <v>738</v>
      </c>
    </row>
    <row r="384" spans="2:65" s="11" customFormat="1" ht="11.25">
      <c r="B384" s="192"/>
      <c r="C384" s="193"/>
      <c r="D384" s="186" t="s">
        <v>219</v>
      </c>
      <c r="E384" s="194" t="s">
        <v>1</v>
      </c>
      <c r="F384" s="195" t="s">
        <v>599</v>
      </c>
      <c r="G384" s="193"/>
      <c r="H384" s="196">
        <v>118.96</v>
      </c>
      <c r="I384" s="197"/>
      <c r="J384" s="193"/>
      <c r="K384" s="193"/>
      <c r="L384" s="198"/>
      <c r="M384" s="199"/>
      <c r="N384" s="200"/>
      <c r="O384" s="200"/>
      <c r="P384" s="200"/>
      <c r="Q384" s="200"/>
      <c r="R384" s="200"/>
      <c r="S384" s="200"/>
      <c r="T384" s="201"/>
      <c r="AT384" s="202" t="s">
        <v>219</v>
      </c>
      <c r="AU384" s="202" t="s">
        <v>86</v>
      </c>
      <c r="AV384" s="11" t="s">
        <v>86</v>
      </c>
      <c r="AW384" s="11" t="s">
        <v>38</v>
      </c>
      <c r="AX384" s="11" t="s">
        <v>77</v>
      </c>
      <c r="AY384" s="202" t="s">
        <v>121</v>
      </c>
    </row>
    <row r="385" spans="2:65" s="12" customFormat="1" ht="11.25">
      <c r="B385" s="203"/>
      <c r="C385" s="204"/>
      <c r="D385" s="186" t="s">
        <v>219</v>
      </c>
      <c r="E385" s="205" t="s">
        <v>1</v>
      </c>
      <c r="F385" s="206" t="s">
        <v>221</v>
      </c>
      <c r="G385" s="204"/>
      <c r="H385" s="207">
        <v>118.96</v>
      </c>
      <c r="I385" s="208"/>
      <c r="J385" s="204"/>
      <c r="K385" s="204"/>
      <c r="L385" s="209"/>
      <c r="M385" s="210"/>
      <c r="N385" s="211"/>
      <c r="O385" s="211"/>
      <c r="P385" s="211"/>
      <c r="Q385" s="211"/>
      <c r="R385" s="211"/>
      <c r="S385" s="211"/>
      <c r="T385" s="212"/>
      <c r="AT385" s="213" t="s">
        <v>219</v>
      </c>
      <c r="AU385" s="213" t="s">
        <v>86</v>
      </c>
      <c r="AV385" s="12" t="s">
        <v>146</v>
      </c>
      <c r="AW385" s="12" t="s">
        <v>38</v>
      </c>
      <c r="AX385" s="12" t="s">
        <v>84</v>
      </c>
      <c r="AY385" s="213" t="s">
        <v>121</v>
      </c>
    </row>
    <row r="386" spans="2:65" s="1" customFormat="1" ht="16.5" customHeight="1">
      <c r="B386" s="34"/>
      <c r="C386" s="174" t="s">
        <v>739</v>
      </c>
      <c r="D386" s="174" t="s">
        <v>124</v>
      </c>
      <c r="E386" s="175" t="s">
        <v>740</v>
      </c>
      <c r="F386" s="176" t="s">
        <v>741</v>
      </c>
      <c r="G386" s="177" t="s">
        <v>213</v>
      </c>
      <c r="H386" s="178">
        <v>237.92</v>
      </c>
      <c r="I386" s="179"/>
      <c r="J386" s="180">
        <f>ROUND(I386*H386,2)</f>
        <v>0</v>
      </c>
      <c r="K386" s="176" t="s">
        <v>128</v>
      </c>
      <c r="L386" s="38"/>
      <c r="M386" s="181" t="s">
        <v>1</v>
      </c>
      <c r="N386" s="182" t="s">
        <v>48</v>
      </c>
      <c r="O386" s="60"/>
      <c r="P386" s="183">
        <f>O386*H386</f>
        <v>0</v>
      </c>
      <c r="Q386" s="183">
        <v>0</v>
      </c>
      <c r="R386" s="183">
        <f>Q386*H386</f>
        <v>0</v>
      </c>
      <c r="S386" s="183">
        <v>8.4000000000000005E-2</v>
      </c>
      <c r="T386" s="184">
        <f>S386*H386</f>
        <v>19.985279999999999</v>
      </c>
      <c r="AR386" s="16" t="s">
        <v>284</v>
      </c>
      <c r="AT386" s="16" t="s">
        <v>124</v>
      </c>
      <c r="AU386" s="16" t="s">
        <v>86</v>
      </c>
      <c r="AY386" s="16" t="s">
        <v>121</v>
      </c>
      <c r="BE386" s="185">
        <f>IF(N386="základní",J386,0)</f>
        <v>0</v>
      </c>
      <c r="BF386" s="185">
        <f>IF(N386="snížená",J386,0)</f>
        <v>0</v>
      </c>
      <c r="BG386" s="185">
        <f>IF(N386="zákl. přenesená",J386,0)</f>
        <v>0</v>
      </c>
      <c r="BH386" s="185">
        <f>IF(N386="sníž. přenesená",J386,0)</f>
        <v>0</v>
      </c>
      <c r="BI386" s="185">
        <f>IF(N386="nulová",J386,0)</f>
        <v>0</v>
      </c>
      <c r="BJ386" s="16" t="s">
        <v>84</v>
      </c>
      <c r="BK386" s="185">
        <f>ROUND(I386*H386,2)</f>
        <v>0</v>
      </c>
      <c r="BL386" s="16" t="s">
        <v>284</v>
      </c>
      <c r="BM386" s="16" t="s">
        <v>742</v>
      </c>
    </row>
    <row r="387" spans="2:65" s="11" customFormat="1" ht="11.25">
      <c r="B387" s="192"/>
      <c r="C387" s="193"/>
      <c r="D387" s="186" t="s">
        <v>219</v>
      </c>
      <c r="E387" s="193"/>
      <c r="F387" s="195" t="s">
        <v>304</v>
      </c>
      <c r="G387" s="193"/>
      <c r="H387" s="196">
        <v>237.92</v>
      </c>
      <c r="I387" s="197"/>
      <c r="J387" s="193"/>
      <c r="K387" s="193"/>
      <c r="L387" s="198"/>
      <c r="M387" s="199"/>
      <c r="N387" s="200"/>
      <c r="O387" s="200"/>
      <c r="P387" s="200"/>
      <c r="Q387" s="200"/>
      <c r="R387" s="200"/>
      <c r="S387" s="200"/>
      <c r="T387" s="201"/>
      <c r="AT387" s="202" t="s">
        <v>219</v>
      </c>
      <c r="AU387" s="202" t="s">
        <v>86</v>
      </c>
      <c r="AV387" s="11" t="s">
        <v>86</v>
      </c>
      <c r="AW387" s="11" t="s">
        <v>4</v>
      </c>
      <c r="AX387" s="11" t="s">
        <v>84</v>
      </c>
      <c r="AY387" s="202" t="s">
        <v>121</v>
      </c>
    </row>
    <row r="388" spans="2:65" s="1" customFormat="1" ht="16.5" customHeight="1">
      <c r="B388" s="34"/>
      <c r="C388" s="174" t="s">
        <v>743</v>
      </c>
      <c r="D388" s="174" t="s">
        <v>124</v>
      </c>
      <c r="E388" s="175" t="s">
        <v>744</v>
      </c>
      <c r="F388" s="176" t="s">
        <v>745</v>
      </c>
      <c r="G388" s="177" t="s">
        <v>213</v>
      </c>
      <c r="H388" s="178">
        <v>1372.5119999999999</v>
      </c>
      <c r="I388" s="179"/>
      <c r="J388" s="180">
        <f>ROUND(I388*H388,2)</f>
        <v>0</v>
      </c>
      <c r="K388" s="176" t="s">
        <v>128</v>
      </c>
      <c r="L388" s="38"/>
      <c r="M388" s="181" t="s">
        <v>1</v>
      </c>
      <c r="N388" s="182" t="s">
        <v>48</v>
      </c>
      <c r="O388" s="60"/>
      <c r="P388" s="183">
        <f>O388*H388</f>
        <v>0</v>
      </c>
      <c r="Q388" s="183">
        <v>0</v>
      </c>
      <c r="R388" s="183">
        <f>Q388*H388</f>
        <v>0</v>
      </c>
      <c r="S388" s="183">
        <v>8.0000000000000002E-3</v>
      </c>
      <c r="T388" s="184">
        <f>S388*H388</f>
        <v>10.980096</v>
      </c>
      <c r="AR388" s="16" t="s">
        <v>284</v>
      </c>
      <c r="AT388" s="16" t="s">
        <v>124</v>
      </c>
      <c r="AU388" s="16" t="s">
        <v>86</v>
      </c>
      <c r="AY388" s="16" t="s">
        <v>121</v>
      </c>
      <c r="BE388" s="185">
        <f>IF(N388="základní",J388,0)</f>
        <v>0</v>
      </c>
      <c r="BF388" s="185">
        <f>IF(N388="snížená",J388,0)</f>
        <v>0</v>
      </c>
      <c r="BG388" s="185">
        <f>IF(N388="zákl. přenesená",J388,0)</f>
        <v>0</v>
      </c>
      <c r="BH388" s="185">
        <f>IF(N388="sníž. přenesená",J388,0)</f>
        <v>0</v>
      </c>
      <c r="BI388" s="185">
        <f>IF(N388="nulová",J388,0)</f>
        <v>0</v>
      </c>
      <c r="BJ388" s="16" t="s">
        <v>84</v>
      </c>
      <c r="BK388" s="185">
        <f>ROUND(I388*H388,2)</f>
        <v>0</v>
      </c>
      <c r="BL388" s="16" t="s">
        <v>284</v>
      </c>
      <c r="BM388" s="16" t="s">
        <v>746</v>
      </c>
    </row>
    <row r="389" spans="2:65" s="1" customFormat="1" ht="16.5" customHeight="1">
      <c r="B389" s="34"/>
      <c r="C389" s="174" t="s">
        <v>747</v>
      </c>
      <c r="D389" s="174" t="s">
        <v>124</v>
      </c>
      <c r="E389" s="175" t="s">
        <v>748</v>
      </c>
      <c r="F389" s="176" t="s">
        <v>749</v>
      </c>
      <c r="G389" s="177" t="s">
        <v>659</v>
      </c>
      <c r="H389" s="245"/>
      <c r="I389" s="179"/>
      <c r="J389" s="180">
        <f>ROUND(I389*H389,2)</f>
        <v>0</v>
      </c>
      <c r="K389" s="176" t="s">
        <v>128</v>
      </c>
      <c r="L389" s="38"/>
      <c r="M389" s="181" t="s">
        <v>1</v>
      </c>
      <c r="N389" s="182" t="s">
        <v>48</v>
      </c>
      <c r="O389" s="60"/>
      <c r="P389" s="183">
        <f>O389*H389</f>
        <v>0</v>
      </c>
      <c r="Q389" s="183">
        <v>0</v>
      </c>
      <c r="R389" s="183">
        <f>Q389*H389</f>
        <v>0</v>
      </c>
      <c r="S389" s="183">
        <v>0</v>
      </c>
      <c r="T389" s="184">
        <f>S389*H389</f>
        <v>0</v>
      </c>
      <c r="AR389" s="16" t="s">
        <v>284</v>
      </c>
      <c r="AT389" s="16" t="s">
        <v>124</v>
      </c>
      <c r="AU389" s="16" t="s">
        <v>86</v>
      </c>
      <c r="AY389" s="16" t="s">
        <v>121</v>
      </c>
      <c r="BE389" s="185">
        <f>IF(N389="základní",J389,0)</f>
        <v>0</v>
      </c>
      <c r="BF389" s="185">
        <f>IF(N389="snížená",J389,0)</f>
        <v>0</v>
      </c>
      <c r="BG389" s="185">
        <f>IF(N389="zákl. přenesená",J389,0)</f>
        <v>0</v>
      </c>
      <c r="BH389" s="185">
        <f>IF(N389="sníž. přenesená",J389,0)</f>
        <v>0</v>
      </c>
      <c r="BI389" s="185">
        <f>IF(N389="nulová",J389,0)</f>
        <v>0</v>
      </c>
      <c r="BJ389" s="16" t="s">
        <v>84</v>
      </c>
      <c r="BK389" s="185">
        <f>ROUND(I389*H389,2)</f>
        <v>0</v>
      </c>
      <c r="BL389" s="16" t="s">
        <v>284</v>
      </c>
      <c r="BM389" s="16" t="s">
        <v>750</v>
      </c>
    </row>
    <row r="390" spans="2:65" s="10" customFormat="1" ht="22.9" customHeight="1">
      <c r="B390" s="158"/>
      <c r="C390" s="159"/>
      <c r="D390" s="160" t="s">
        <v>76</v>
      </c>
      <c r="E390" s="172" t="s">
        <v>751</v>
      </c>
      <c r="F390" s="172" t="s">
        <v>752</v>
      </c>
      <c r="G390" s="159"/>
      <c r="H390" s="159"/>
      <c r="I390" s="162"/>
      <c r="J390" s="173">
        <f>BK390</f>
        <v>0</v>
      </c>
      <c r="K390" s="159"/>
      <c r="L390" s="164"/>
      <c r="M390" s="165"/>
      <c r="N390" s="166"/>
      <c r="O390" s="166"/>
      <c r="P390" s="167">
        <f>SUM(P391:P432)</f>
        <v>0</v>
      </c>
      <c r="Q390" s="166"/>
      <c r="R390" s="167">
        <f>SUM(R391:R432)</f>
        <v>16.872429440000001</v>
      </c>
      <c r="S390" s="166"/>
      <c r="T390" s="168">
        <f>SUM(T391:T432)</f>
        <v>30.066598999999997</v>
      </c>
      <c r="AR390" s="169" t="s">
        <v>86</v>
      </c>
      <c r="AT390" s="170" t="s">
        <v>76</v>
      </c>
      <c r="AU390" s="170" t="s">
        <v>84</v>
      </c>
      <c r="AY390" s="169" t="s">
        <v>121</v>
      </c>
      <c r="BK390" s="171">
        <f>SUM(BK391:BK432)</f>
        <v>0</v>
      </c>
    </row>
    <row r="391" spans="2:65" s="1" customFormat="1" ht="16.5" customHeight="1">
      <c r="B391" s="34"/>
      <c r="C391" s="174" t="s">
        <v>753</v>
      </c>
      <c r="D391" s="174" t="s">
        <v>124</v>
      </c>
      <c r="E391" s="175" t="s">
        <v>754</v>
      </c>
      <c r="F391" s="176" t="s">
        <v>755</v>
      </c>
      <c r="G391" s="177" t="s">
        <v>213</v>
      </c>
      <c r="H391" s="178">
        <v>107.11499999999999</v>
      </c>
      <c r="I391" s="179"/>
      <c r="J391" s="180">
        <f>ROUND(I391*H391,2)</f>
        <v>0</v>
      </c>
      <c r="K391" s="176" t="s">
        <v>128</v>
      </c>
      <c r="L391" s="38"/>
      <c r="M391" s="181" t="s">
        <v>1</v>
      </c>
      <c r="N391" s="182" t="s">
        <v>48</v>
      </c>
      <c r="O391" s="60"/>
      <c r="P391" s="183">
        <f>O391*H391</f>
        <v>0</v>
      </c>
      <c r="Q391" s="183">
        <v>6.0000000000000001E-3</v>
      </c>
      <c r="R391" s="183">
        <f>Q391*H391</f>
        <v>0.64268999999999998</v>
      </c>
      <c r="S391" s="183">
        <v>0</v>
      </c>
      <c r="T391" s="184">
        <f>S391*H391</f>
        <v>0</v>
      </c>
      <c r="AR391" s="16" t="s">
        <v>284</v>
      </c>
      <c r="AT391" s="16" t="s">
        <v>124</v>
      </c>
      <c r="AU391" s="16" t="s">
        <v>86</v>
      </c>
      <c r="AY391" s="16" t="s">
        <v>121</v>
      </c>
      <c r="BE391" s="185">
        <f>IF(N391="základní",J391,0)</f>
        <v>0</v>
      </c>
      <c r="BF391" s="185">
        <f>IF(N391="snížená",J391,0)</f>
        <v>0</v>
      </c>
      <c r="BG391" s="185">
        <f>IF(N391="zákl. přenesená",J391,0)</f>
        <v>0</v>
      </c>
      <c r="BH391" s="185">
        <f>IF(N391="sníž. přenesená",J391,0)</f>
        <v>0</v>
      </c>
      <c r="BI391" s="185">
        <f>IF(N391="nulová",J391,0)</f>
        <v>0</v>
      </c>
      <c r="BJ391" s="16" t="s">
        <v>84</v>
      </c>
      <c r="BK391" s="185">
        <f>ROUND(I391*H391,2)</f>
        <v>0</v>
      </c>
      <c r="BL391" s="16" t="s">
        <v>284</v>
      </c>
      <c r="BM391" s="16" t="s">
        <v>756</v>
      </c>
    </row>
    <row r="392" spans="2:65" s="11" customFormat="1" ht="11.25">
      <c r="B392" s="192"/>
      <c r="C392" s="193"/>
      <c r="D392" s="186" t="s">
        <v>219</v>
      </c>
      <c r="E392" s="194" t="s">
        <v>1</v>
      </c>
      <c r="F392" s="195" t="s">
        <v>645</v>
      </c>
      <c r="G392" s="193"/>
      <c r="H392" s="196">
        <v>107.11499999999999</v>
      </c>
      <c r="I392" s="197"/>
      <c r="J392" s="193"/>
      <c r="K392" s="193"/>
      <c r="L392" s="198"/>
      <c r="M392" s="199"/>
      <c r="N392" s="200"/>
      <c r="O392" s="200"/>
      <c r="P392" s="200"/>
      <c r="Q392" s="200"/>
      <c r="R392" s="200"/>
      <c r="S392" s="200"/>
      <c r="T392" s="201"/>
      <c r="AT392" s="202" t="s">
        <v>219</v>
      </c>
      <c r="AU392" s="202" t="s">
        <v>86</v>
      </c>
      <c r="AV392" s="11" t="s">
        <v>86</v>
      </c>
      <c r="AW392" s="11" t="s">
        <v>38</v>
      </c>
      <c r="AX392" s="11" t="s">
        <v>77</v>
      </c>
      <c r="AY392" s="202" t="s">
        <v>121</v>
      </c>
    </row>
    <row r="393" spans="2:65" s="12" customFormat="1" ht="11.25">
      <c r="B393" s="203"/>
      <c r="C393" s="204"/>
      <c r="D393" s="186" t="s">
        <v>219</v>
      </c>
      <c r="E393" s="205" t="s">
        <v>1</v>
      </c>
      <c r="F393" s="206" t="s">
        <v>221</v>
      </c>
      <c r="G393" s="204"/>
      <c r="H393" s="207">
        <v>107.11499999999999</v>
      </c>
      <c r="I393" s="208"/>
      <c r="J393" s="204"/>
      <c r="K393" s="204"/>
      <c r="L393" s="209"/>
      <c r="M393" s="210"/>
      <c r="N393" s="211"/>
      <c r="O393" s="211"/>
      <c r="P393" s="211"/>
      <c r="Q393" s="211"/>
      <c r="R393" s="211"/>
      <c r="S393" s="211"/>
      <c r="T393" s="212"/>
      <c r="AT393" s="213" t="s">
        <v>219</v>
      </c>
      <c r="AU393" s="213" t="s">
        <v>86</v>
      </c>
      <c r="AV393" s="12" t="s">
        <v>146</v>
      </c>
      <c r="AW393" s="12" t="s">
        <v>38</v>
      </c>
      <c r="AX393" s="12" t="s">
        <v>84</v>
      </c>
      <c r="AY393" s="213" t="s">
        <v>121</v>
      </c>
    </row>
    <row r="394" spans="2:65" s="1" customFormat="1" ht="16.5" customHeight="1">
      <c r="B394" s="34"/>
      <c r="C394" s="214" t="s">
        <v>757</v>
      </c>
      <c r="D394" s="214" t="s">
        <v>241</v>
      </c>
      <c r="E394" s="215" t="s">
        <v>433</v>
      </c>
      <c r="F394" s="216" t="s">
        <v>434</v>
      </c>
      <c r="G394" s="217" t="s">
        <v>217</v>
      </c>
      <c r="H394" s="218">
        <v>18.852</v>
      </c>
      <c r="I394" s="219"/>
      <c r="J394" s="220">
        <f>ROUND(I394*H394,2)</f>
        <v>0</v>
      </c>
      <c r="K394" s="216" t="s">
        <v>128</v>
      </c>
      <c r="L394" s="221"/>
      <c r="M394" s="222" t="s">
        <v>1</v>
      </c>
      <c r="N394" s="223" t="s">
        <v>48</v>
      </c>
      <c r="O394" s="60"/>
      <c r="P394" s="183">
        <f>O394*H394</f>
        <v>0</v>
      </c>
      <c r="Q394" s="183">
        <v>0.03</v>
      </c>
      <c r="R394" s="183">
        <f>Q394*H394</f>
        <v>0.56555999999999995</v>
      </c>
      <c r="S394" s="183">
        <v>0</v>
      </c>
      <c r="T394" s="184">
        <f>S394*H394</f>
        <v>0</v>
      </c>
      <c r="AR394" s="16" t="s">
        <v>355</v>
      </c>
      <c r="AT394" s="16" t="s">
        <v>241</v>
      </c>
      <c r="AU394" s="16" t="s">
        <v>86</v>
      </c>
      <c r="AY394" s="16" t="s">
        <v>121</v>
      </c>
      <c r="BE394" s="185">
        <f>IF(N394="základní",J394,0)</f>
        <v>0</v>
      </c>
      <c r="BF394" s="185">
        <f>IF(N394="snížená",J394,0)</f>
        <v>0</v>
      </c>
      <c r="BG394" s="185">
        <f>IF(N394="zákl. přenesená",J394,0)</f>
        <v>0</v>
      </c>
      <c r="BH394" s="185">
        <f>IF(N394="sníž. přenesená",J394,0)</f>
        <v>0</v>
      </c>
      <c r="BI394" s="185">
        <f>IF(N394="nulová",J394,0)</f>
        <v>0</v>
      </c>
      <c r="BJ394" s="16" t="s">
        <v>84</v>
      </c>
      <c r="BK394" s="185">
        <f>ROUND(I394*H394,2)</f>
        <v>0</v>
      </c>
      <c r="BL394" s="16" t="s">
        <v>284</v>
      </c>
      <c r="BM394" s="16" t="s">
        <v>758</v>
      </c>
    </row>
    <row r="395" spans="2:65" s="1" customFormat="1" ht="19.5">
      <c r="B395" s="34"/>
      <c r="C395" s="35"/>
      <c r="D395" s="186" t="s">
        <v>131</v>
      </c>
      <c r="E395" s="35"/>
      <c r="F395" s="187" t="s">
        <v>759</v>
      </c>
      <c r="G395" s="35"/>
      <c r="H395" s="35"/>
      <c r="I395" s="103"/>
      <c r="J395" s="35"/>
      <c r="K395" s="35"/>
      <c r="L395" s="38"/>
      <c r="M395" s="188"/>
      <c r="N395" s="60"/>
      <c r="O395" s="60"/>
      <c r="P395" s="60"/>
      <c r="Q395" s="60"/>
      <c r="R395" s="60"/>
      <c r="S395" s="60"/>
      <c r="T395" s="61"/>
      <c r="AT395" s="16" t="s">
        <v>131</v>
      </c>
      <c r="AU395" s="16" t="s">
        <v>86</v>
      </c>
    </row>
    <row r="396" spans="2:65" s="11" customFormat="1" ht="11.25">
      <c r="B396" s="192"/>
      <c r="C396" s="193"/>
      <c r="D396" s="186" t="s">
        <v>219</v>
      </c>
      <c r="E396" s="193"/>
      <c r="F396" s="195" t="s">
        <v>436</v>
      </c>
      <c r="G396" s="193"/>
      <c r="H396" s="196">
        <v>18.852</v>
      </c>
      <c r="I396" s="197"/>
      <c r="J396" s="193"/>
      <c r="K396" s="193"/>
      <c r="L396" s="198"/>
      <c r="M396" s="199"/>
      <c r="N396" s="200"/>
      <c r="O396" s="200"/>
      <c r="P396" s="200"/>
      <c r="Q396" s="200"/>
      <c r="R396" s="200"/>
      <c r="S396" s="200"/>
      <c r="T396" s="201"/>
      <c r="AT396" s="202" t="s">
        <v>219</v>
      </c>
      <c r="AU396" s="202" t="s">
        <v>86</v>
      </c>
      <c r="AV396" s="11" t="s">
        <v>86</v>
      </c>
      <c r="AW396" s="11" t="s">
        <v>4</v>
      </c>
      <c r="AX396" s="11" t="s">
        <v>84</v>
      </c>
      <c r="AY396" s="202" t="s">
        <v>121</v>
      </c>
    </row>
    <row r="397" spans="2:65" s="1" customFormat="1" ht="16.5" customHeight="1">
      <c r="B397" s="34"/>
      <c r="C397" s="174" t="s">
        <v>760</v>
      </c>
      <c r="D397" s="174" t="s">
        <v>124</v>
      </c>
      <c r="E397" s="175" t="s">
        <v>761</v>
      </c>
      <c r="F397" s="176" t="s">
        <v>762</v>
      </c>
      <c r="G397" s="177" t="s">
        <v>213</v>
      </c>
      <c r="H397" s="178">
        <v>1089.0619999999999</v>
      </c>
      <c r="I397" s="179"/>
      <c r="J397" s="180">
        <f>ROUND(I397*H397,2)</f>
        <v>0</v>
      </c>
      <c r="K397" s="176" t="s">
        <v>128</v>
      </c>
      <c r="L397" s="38"/>
      <c r="M397" s="181" t="s">
        <v>1</v>
      </c>
      <c r="N397" s="182" t="s">
        <v>48</v>
      </c>
      <c r="O397" s="60"/>
      <c r="P397" s="183">
        <f>O397*H397</f>
        <v>0</v>
      </c>
      <c r="Q397" s="183">
        <v>0</v>
      </c>
      <c r="R397" s="183">
        <f>Q397*H397</f>
        <v>0</v>
      </c>
      <c r="S397" s="183">
        <v>1.4500000000000001E-2</v>
      </c>
      <c r="T397" s="184">
        <f>S397*H397</f>
        <v>15.791399</v>
      </c>
      <c r="AR397" s="16" t="s">
        <v>284</v>
      </c>
      <c r="AT397" s="16" t="s">
        <v>124</v>
      </c>
      <c r="AU397" s="16" t="s">
        <v>86</v>
      </c>
      <c r="AY397" s="16" t="s">
        <v>121</v>
      </c>
      <c r="BE397" s="185">
        <f>IF(N397="základní",J397,0)</f>
        <v>0</v>
      </c>
      <c r="BF397" s="185">
        <f>IF(N397="snížená",J397,0)</f>
        <v>0</v>
      </c>
      <c r="BG397" s="185">
        <f>IF(N397="zákl. přenesená",J397,0)</f>
        <v>0</v>
      </c>
      <c r="BH397" s="185">
        <f>IF(N397="sníž. přenesená",J397,0)</f>
        <v>0</v>
      </c>
      <c r="BI397" s="185">
        <f>IF(N397="nulová",J397,0)</f>
        <v>0</v>
      </c>
      <c r="BJ397" s="16" t="s">
        <v>84</v>
      </c>
      <c r="BK397" s="185">
        <f>ROUND(I397*H397,2)</f>
        <v>0</v>
      </c>
      <c r="BL397" s="16" t="s">
        <v>284</v>
      </c>
      <c r="BM397" s="16" t="s">
        <v>763</v>
      </c>
    </row>
    <row r="398" spans="2:65" s="11" customFormat="1" ht="11.25">
      <c r="B398" s="192"/>
      <c r="C398" s="193"/>
      <c r="D398" s="186" t="s">
        <v>219</v>
      </c>
      <c r="E398" s="194" t="s">
        <v>1</v>
      </c>
      <c r="F398" s="195" t="s">
        <v>672</v>
      </c>
      <c r="G398" s="193"/>
      <c r="H398" s="196">
        <v>1089.0619999999999</v>
      </c>
      <c r="I398" s="197"/>
      <c r="J398" s="193"/>
      <c r="K398" s="193"/>
      <c r="L398" s="198"/>
      <c r="M398" s="199"/>
      <c r="N398" s="200"/>
      <c r="O398" s="200"/>
      <c r="P398" s="200"/>
      <c r="Q398" s="200"/>
      <c r="R398" s="200"/>
      <c r="S398" s="200"/>
      <c r="T398" s="201"/>
      <c r="AT398" s="202" t="s">
        <v>219</v>
      </c>
      <c r="AU398" s="202" t="s">
        <v>86</v>
      </c>
      <c r="AV398" s="11" t="s">
        <v>86</v>
      </c>
      <c r="AW398" s="11" t="s">
        <v>38</v>
      </c>
      <c r="AX398" s="11" t="s">
        <v>77</v>
      </c>
      <c r="AY398" s="202" t="s">
        <v>121</v>
      </c>
    </row>
    <row r="399" spans="2:65" s="12" customFormat="1" ht="11.25">
      <c r="B399" s="203"/>
      <c r="C399" s="204"/>
      <c r="D399" s="186" t="s">
        <v>219</v>
      </c>
      <c r="E399" s="205" t="s">
        <v>1</v>
      </c>
      <c r="F399" s="206" t="s">
        <v>221</v>
      </c>
      <c r="G399" s="204"/>
      <c r="H399" s="207">
        <v>1089.0619999999999</v>
      </c>
      <c r="I399" s="208"/>
      <c r="J399" s="204"/>
      <c r="K399" s="204"/>
      <c r="L399" s="209"/>
      <c r="M399" s="210"/>
      <c r="N399" s="211"/>
      <c r="O399" s="211"/>
      <c r="P399" s="211"/>
      <c r="Q399" s="211"/>
      <c r="R399" s="211"/>
      <c r="S399" s="211"/>
      <c r="T399" s="212"/>
      <c r="AT399" s="213" t="s">
        <v>219</v>
      </c>
      <c r="AU399" s="213" t="s">
        <v>86</v>
      </c>
      <c r="AV399" s="12" t="s">
        <v>146</v>
      </c>
      <c r="AW399" s="12" t="s">
        <v>38</v>
      </c>
      <c r="AX399" s="12" t="s">
        <v>84</v>
      </c>
      <c r="AY399" s="213" t="s">
        <v>121</v>
      </c>
    </row>
    <row r="400" spans="2:65" s="1" customFormat="1" ht="16.5" customHeight="1">
      <c r="B400" s="34"/>
      <c r="C400" s="174" t="s">
        <v>764</v>
      </c>
      <c r="D400" s="174" t="s">
        <v>124</v>
      </c>
      <c r="E400" s="175" t="s">
        <v>765</v>
      </c>
      <c r="F400" s="176" t="s">
        <v>766</v>
      </c>
      <c r="G400" s="177" t="s">
        <v>213</v>
      </c>
      <c r="H400" s="178">
        <v>118.96</v>
      </c>
      <c r="I400" s="179"/>
      <c r="J400" s="180">
        <f>ROUND(I400*H400,2)</f>
        <v>0</v>
      </c>
      <c r="K400" s="176" t="s">
        <v>128</v>
      </c>
      <c r="L400" s="38"/>
      <c r="M400" s="181" t="s">
        <v>1</v>
      </c>
      <c r="N400" s="182" t="s">
        <v>48</v>
      </c>
      <c r="O400" s="60"/>
      <c r="P400" s="183">
        <f>O400*H400</f>
        <v>0</v>
      </c>
      <c r="Q400" s="183">
        <v>0</v>
      </c>
      <c r="R400" s="183">
        <f>Q400*H400</f>
        <v>0</v>
      </c>
      <c r="S400" s="183">
        <v>0.12</v>
      </c>
      <c r="T400" s="184">
        <f>S400*H400</f>
        <v>14.275199999999998</v>
      </c>
      <c r="AR400" s="16" t="s">
        <v>284</v>
      </c>
      <c r="AT400" s="16" t="s">
        <v>124</v>
      </c>
      <c r="AU400" s="16" t="s">
        <v>86</v>
      </c>
      <c r="AY400" s="16" t="s">
        <v>121</v>
      </c>
      <c r="BE400" s="185">
        <f>IF(N400="základní",J400,0)</f>
        <v>0</v>
      </c>
      <c r="BF400" s="185">
        <f>IF(N400="snížená",J400,0)</f>
        <v>0</v>
      </c>
      <c r="BG400" s="185">
        <f>IF(N400="zákl. přenesená",J400,0)</f>
        <v>0</v>
      </c>
      <c r="BH400" s="185">
        <f>IF(N400="sníž. přenesená",J400,0)</f>
        <v>0</v>
      </c>
      <c r="BI400" s="185">
        <f>IF(N400="nulová",J400,0)</f>
        <v>0</v>
      </c>
      <c r="BJ400" s="16" t="s">
        <v>84</v>
      </c>
      <c r="BK400" s="185">
        <f>ROUND(I400*H400,2)</f>
        <v>0</v>
      </c>
      <c r="BL400" s="16" t="s">
        <v>284</v>
      </c>
      <c r="BM400" s="16" t="s">
        <v>767</v>
      </c>
    </row>
    <row r="401" spans="2:65" s="11" customFormat="1" ht="11.25">
      <c r="B401" s="192"/>
      <c r="C401" s="193"/>
      <c r="D401" s="186" t="s">
        <v>219</v>
      </c>
      <c r="E401" s="194" t="s">
        <v>1</v>
      </c>
      <c r="F401" s="195" t="s">
        <v>599</v>
      </c>
      <c r="G401" s="193"/>
      <c r="H401" s="196">
        <v>118.96</v>
      </c>
      <c r="I401" s="197"/>
      <c r="J401" s="193"/>
      <c r="K401" s="193"/>
      <c r="L401" s="198"/>
      <c r="M401" s="199"/>
      <c r="N401" s="200"/>
      <c r="O401" s="200"/>
      <c r="P401" s="200"/>
      <c r="Q401" s="200"/>
      <c r="R401" s="200"/>
      <c r="S401" s="200"/>
      <c r="T401" s="201"/>
      <c r="AT401" s="202" t="s">
        <v>219</v>
      </c>
      <c r="AU401" s="202" t="s">
        <v>86</v>
      </c>
      <c r="AV401" s="11" t="s">
        <v>86</v>
      </c>
      <c r="AW401" s="11" t="s">
        <v>38</v>
      </c>
      <c r="AX401" s="11" t="s">
        <v>77</v>
      </c>
      <c r="AY401" s="202" t="s">
        <v>121</v>
      </c>
    </row>
    <row r="402" spans="2:65" s="12" customFormat="1" ht="11.25">
      <c r="B402" s="203"/>
      <c r="C402" s="204"/>
      <c r="D402" s="186" t="s">
        <v>219</v>
      </c>
      <c r="E402" s="205" t="s">
        <v>1</v>
      </c>
      <c r="F402" s="206" t="s">
        <v>221</v>
      </c>
      <c r="G402" s="204"/>
      <c r="H402" s="207">
        <v>118.96</v>
      </c>
      <c r="I402" s="208"/>
      <c r="J402" s="204"/>
      <c r="K402" s="204"/>
      <c r="L402" s="209"/>
      <c r="M402" s="210"/>
      <c r="N402" s="211"/>
      <c r="O402" s="211"/>
      <c r="P402" s="211"/>
      <c r="Q402" s="211"/>
      <c r="R402" s="211"/>
      <c r="S402" s="211"/>
      <c r="T402" s="212"/>
      <c r="AT402" s="213" t="s">
        <v>219</v>
      </c>
      <c r="AU402" s="213" t="s">
        <v>86</v>
      </c>
      <c r="AV402" s="12" t="s">
        <v>146</v>
      </c>
      <c r="AW402" s="12" t="s">
        <v>38</v>
      </c>
      <c r="AX402" s="12" t="s">
        <v>84</v>
      </c>
      <c r="AY402" s="213" t="s">
        <v>121</v>
      </c>
    </row>
    <row r="403" spans="2:65" s="1" customFormat="1" ht="16.5" customHeight="1">
      <c r="B403" s="34"/>
      <c r="C403" s="174" t="s">
        <v>768</v>
      </c>
      <c r="D403" s="174" t="s">
        <v>124</v>
      </c>
      <c r="E403" s="175" t="s">
        <v>769</v>
      </c>
      <c r="F403" s="176" t="s">
        <v>770</v>
      </c>
      <c r="G403" s="177" t="s">
        <v>213</v>
      </c>
      <c r="H403" s="178">
        <v>16.341999999999999</v>
      </c>
      <c r="I403" s="179"/>
      <c r="J403" s="180">
        <f>ROUND(I403*H403,2)</f>
        <v>0</v>
      </c>
      <c r="K403" s="176" t="s">
        <v>128</v>
      </c>
      <c r="L403" s="38"/>
      <c r="M403" s="181" t="s">
        <v>1</v>
      </c>
      <c r="N403" s="182" t="s">
        <v>48</v>
      </c>
      <c r="O403" s="60"/>
      <c r="P403" s="183">
        <f>O403*H403</f>
        <v>0</v>
      </c>
      <c r="Q403" s="183">
        <v>1.16E-3</v>
      </c>
      <c r="R403" s="183">
        <f>Q403*H403</f>
        <v>1.895672E-2</v>
      </c>
      <c r="S403" s="183">
        <v>0</v>
      </c>
      <c r="T403" s="184">
        <f>S403*H403</f>
        <v>0</v>
      </c>
      <c r="AR403" s="16" t="s">
        <v>284</v>
      </c>
      <c r="AT403" s="16" t="s">
        <v>124</v>
      </c>
      <c r="AU403" s="16" t="s">
        <v>86</v>
      </c>
      <c r="AY403" s="16" t="s">
        <v>121</v>
      </c>
      <c r="BE403" s="185">
        <f>IF(N403="základní",J403,0)</f>
        <v>0</v>
      </c>
      <c r="BF403" s="185">
        <f>IF(N403="snížená",J403,0)</f>
        <v>0</v>
      </c>
      <c r="BG403" s="185">
        <f>IF(N403="zákl. přenesená",J403,0)</f>
        <v>0</v>
      </c>
      <c r="BH403" s="185">
        <f>IF(N403="sníž. přenesená",J403,0)</f>
        <v>0</v>
      </c>
      <c r="BI403" s="185">
        <f>IF(N403="nulová",J403,0)</f>
        <v>0</v>
      </c>
      <c r="BJ403" s="16" t="s">
        <v>84</v>
      </c>
      <c r="BK403" s="185">
        <f>ROUND(I403*H403,2)</f>
        <v>0</v>
      </c>
      <c r="BL403" s="16" t="s">
        <v>284</v>
      </c>
      <c r="BM403" s="16" t="s">
        <v>771</v>
      </c>
    </row>
    <row r="404" spans="2:65" s="11" customFormat="1" ht="11.25">
      <c r="B404" s="192"/>
      <c r="C404" s="193"/>
      <c r="D404" s="186" t="s">
        <v>219</v>
      </c>
      <c r="E404" s="194" t="s">
        <v>1</v>
      </c>
      <c r="F404" s="195" t="s">
        <v>772</v>
      </c>
      <c r="G404" s="193"/>
      <c r="H404" s="196">
        <v>16.341999999999999</v>
      </c>
      <c r="I404" s="197"/>
      <c r="J404" s="193"/>
      <c r="K404" s="193"/>
      <c r="L404" s="198"/>
      <c r="M404" s="199"/>
      <c r="N404" s="200"/>
      <c r="O404" s="200"/>
      <c r="P404" s="200"/>
      <c r="Q404" s="200"/>
      <c r="R404" s="200"/>
      <c r="S404" s="200"/>
      <c r="T404" s="201"/>
      <c r="AT404" s="202" t="s">
        <v>219</v>
      </c>
      <c r="AU404" s="202" t="s">
        <v>86</v>
      </c>
      <c r="AV404" s="11" t="s">
        <v>86</v>
      </c>
      <c r="AW404" s="11" t="s">
        <v>38</v>
      </c>
      <c r="AX404" s="11" t="s">
        <v>77</v>
      </c>
      <c r="AY404" s="202" t="s">
        <v>121</v>
      </c>
    </row>
    <row r="405" spans="2:65" s="12" customFormat="1" ht="11.25">
      <c r="B405" s="203"/>
      <c r="C405" s="204"/>
      <c r="D405" s="186" t="s">
        <v>219</v>
      </c>
      <c r="E405" s="205" t="s">
        <v>1</v>
      </c>
      <c r="F405" s="206" t="s">
        <v>221</v>
      </c>
      <c r="G405" s="204"/>
      <c r="H405" s="207">
        <v>16.341999999999999</v>
      </c>
      <c r="I405" s="208"/>
      <c r="J405" s="204"/>
      <c r="K405" s="204"/>
      <c r="L405" s="209"/>
      <c r="M405" s="210"/>
      <c r="N405" s="211"/>
      <c r="O405" s="211"/>
      <c r="P405" s="211"/>
      <c r="Q405" s="211"/>
      <c r="R405" s="211"/>
      <c r="S405" s="211"/>
      <c r="T405" s="212"/>
      <c r="AT405" s="213" t="s">
        <v>219</v>
      </c>
      <c r="AU405" s="213" t="s">
        <v>86</v>
      </c>
      <c r="AV405" s="12" t="s">
        <v>146</v>
      </c>
      <c r="AW405" s="12" t="s">
        <v>38</v>
      </c>
      <c r="AX405" s="12" t="s">
        <v>84</v>
      </c>
      <c r="AY405" s="213" t="s">
        <v>121</v>
      </c>
    </row>
    <row r="406" spans="2:65" s="1" customFormat="1" ht="16.5" customHeight="1">
      <c r="B406" s="34"/>
      <c r="C406" s="214" t="s">
        <v>773</v>
      </c>
      <c r="D406" s="214" t="s">
        <v>241</v>
      </c>
      <c r="E406" s="215" t="s">
        <v>433</v>
      </c>
      <c r="F406" s="216" t="s">
        <v>434</v>
      </c>
      <c r="G406" s="217" t="s">
        <v>217</v>
      </c>
      <c r="H406" s="218">
        <v>3.5950000000000002</v>
      </c>
      <c r="I406" s="219"/>
      <c r="J406" s="220">
        <f>ROUND(I406*H406,2)</f>
        <v>0</v>
      </c>
      <c r="K406" s="216" t="s">
        <v>128</v>
      </c>
      <c r="L406" s="221"/>
      <c r="M406" s="222" t="s">
        <v>1</v>
      </c>
      <c r="N406" s="223" t="s">
        <v>48</v>
      </c>
      <c r="O406" s="60"/>
      <c r="P406" s="183">
        <f>O406*H406</f>
        <v>0</v>
      </c>
      <c r="Q406" s="183">
        <v>0.03</v>
      </c>
      <c r="R406" s="183">
        <f>Q406*H406</f>
        <v>0.10785</v>
      </c>
      <c r="S406" s="183">
        <v>0</v>
      </c>
      <c r="T406" s="184">
        <f>S406*H406</f>
        <v>0</v>
      </c>
      <c r="AR406" s="16" t="s">
        <v>355</v>
      </c>
      <c r="AT406" s="16" t="s">
        <v>241</v>
      </c>
      <c r="AU406" s="16" t="s">
        <v>86</v>
      </c>
      <c r="AY406" s="16" t="s">
        <v>121</v>
      </c>
      <c r="BE406" s="185">
        <f>IF(N406="základní",J406,0)</f>
        <v>0</v>
      </c>
      <c r="BF406" s="185">
        <f>IF(N406="snížená",J406,0)</f>
        <v>0</v>
      </c>
      <c r="BG406" s="185">
        <f>IF(N406="zákl. přenesená",J406,0)</f>
        <v>0</v>
      </c>
      <c r="BH406" s="185">
        <f>IF(N406="sníž. přenesená",J406,0)</f>
        <v>0</v>
      </c>
      <c r="BI406" s="185">
        <f>IF(N406="nulová",J406,0)</f>
        <v>0</v>
      </c>
      <c r="BJ406" s="16" t="s">
        <v>84</v>
      </c>
      <c r="BK406" s="185">
        <f>ROUND(I406*H406,2)</f>
        <v>0</v>
      </c>
      <c r="BL406" s="16" t="s">
        <v>284</v>
      </c>
      <c r="BM406" s="16" t="s">
        <v>774</v>
      </c>
    </row>
    <row r="407" spans="2:65" s="1" customFormat="1" ht="19.5">
      <c r="B407" s="34"/>
      <c r="C407" s="35"/>
      <c r="D407" s="186" t="s">
        <v>131</v>
      </c>
      <c r="E407" s="35"/>
      <c r="F407" s="187" t="s">
        <v>759</v>
      </c>
      <c r="G407" s="35"/>
      <c r="H407" s="35"/>
      <c r="I407" s="103"/>
      <c r="J407" s="35"/>
      <c r="K407" s="35"/>
      <c r="L407" s="38"/>
      <c r="M407" s="188"/>
      <c r="N407" s="60"/>
      <c r="O407" s="60"/>
      <c r="P407" s="60"/>
      <c r="Q407" s="60"/>
      <c r="R407" s="60"/>
      <c r="S407" s="60"/>
      <c r="T407" s="61"/>
      <c r="AT407" s="16" t="s">
        <v>131</v>
      </c>
      <c r="AU407" s="16" t="s">
        <v>86</v>
      </c>
    </row>
    <row r="408" spans="2:65" s="11" customFormat="1" ht="11.25">
      <c r="B408" s="192"/>
      <c r="C408" s="193"/>
      <c r="D408" s="186" t="s">
        <v>219</v>
      </c>
      <c r="E408" s="193"/>
      <c r="F408" s="195" t="s">
        <v>775</v>
      </c>
      <c r="G408" s="193"/>
      <c r="H408" s="196">
        <v>3.5950000000000002</v>
      </c>
      <c r="I408" s="197"/>
      <c r="J408" s="193"/>
      <c r="K408" s="193"/>
      <c r="L408" s="198"/>
      <c r="M408" s="199"/>
      <c r="N408" s="200"/>
      <c r="O408" s="200"/>
      <c r="P408" s="200"/>
      <c r="Q408" s="200"/>
      <c r="R408" s="200"/>
      <c r="S408" s="200"/>
      <c r="T408" s="201"/>
      <c r="AT408" s="202" t="s">
        <v>219</v>
      </c>
      <c r="AU408" s="202" t="s">
        <v>86</v>
      </c>
      <c r="AV408" s="11" t="s">
        <v>86</v>
      </c>
      <c r="AW408" s="11" t="s">
        <v>4</v>
      </c>
      <c r="AX408" s="11" t="s">
        <v>84</v>
      </c>
      <c r="AY408" s="202" t="s">
        <v>121</v>
      </c>
    </row>
    <row r="409" spans="2:65" s="1" customFormat="1" ht="16.5" customHeight="1">
      <c r="B409" s="34"/>
      <c r="C409" s="174" t="s">
        <v>776</v>
      </c>
      <c r="D409" s="174" t="s">
        <v>124</v>
      </c>
      <c r="E409" s="175" t="s">
        <v>769</v>
      </c>
      <c r="F409" s="176" t="s">
        <v>770</v>
      </c>
      <c r="G409" s="177" t="s">
        <v>213</v>
      </c>
      <c r="H409" s="178">
        <v>203.036</v>
      </c>
      <c r="I409" s="179"/>
      <c r="J409" s="180">
        <f>ROUND(I409*H409,2)</f>
        <v>0</v>
      </c>
      <c r="K409" s="176" t="s">
        <v>128</v>
      </c>
      <c r="L409" s="38"/>
      <c r="M409" s="181" t="s">
        <v>1</v>
      </c>
      <c r="N409" s="182" t="s">
        <v>48</v>
      </c>
      <c r="O409" s="60"/>
      <c r="P409" s="183">
        <f>O409*H409</f>
        <v>0</v>
      </c>
      <c r="Q409" s="183">
        <v>1.16E-3</v>
      </c>
      <c r="R409" s="183">
        <f>Q409*H409</f>
        <v>0.23552176</v>
      </c>
      <c r="S409" s="183">
        <v>0</v>
      </c>
      <c r="T409" s="184">
        <f>S409*H409</f>
        <v>0</v>
      </c>
      <c r="AR409" s="16" t="s">
        <v>284</v>
      </c>
      <c r="AT409" s="16" t="s">
        <v>124</v>
      </c>
      <c r="AU409" s="16" t="s">
        <v>86</v>
      </c>
      <c r="AY409" s="16" t="s">
        <v>121</v>
      </c>
      <c r="BE409" s="185">
        <f>IF(N409="základní",J409,0)</f>
        <v>0</v>
      </c>
      <c r="BF409" s="185">
        <f>IF(N409="snížená",J409,0)</f>
        <v>0</v>
      </c>
      <c r="BG409" s="185">
        <f>IF(N409="zákl. přenesená",J409,0)</f>
        <v>0</v>
      </c>
      <c r="BH409" s="185">
        <f>IF(N409="sníž. přenesená",J409,0)</f>
        <v>0</v>
      </c>
      <c r="BI409" s="185">
        <f>IF(N409="nulová",J409,0)</f>
        <v>0</v>
      </c>
      <c r="BJ409" s="16" t="s">
        <v>84</v>
      </c>
      <c r="BK409" s="185">
        <f>ROUND(I409*H409,2)</f>
        <v>0</v>
      </c>
      <c r="BL409" s="16" t="s">
        <v>284</v>
      </c>
      <c r="BM409" s="16" t="s">
        <v>777</v>
      </c>
    </row>
    <row r="410" spans="2:65" s="11" customFormat="1" ht="11.25">
      <c r="B410" s="192"/>
      <c r="C410" s="193"/>
      <c r="D410" s="186" t="s">
        <v>219</v>
      </c>
      <c r="E410" s="194" t="s">
        <v>1</v>
      </c>
      <c r="F410" s="195" t="s">
        <v>778</v>
      </c>
      <c r="G410" s="193"/>
      <c r="H410" s="196">
        <v>203.036</v>
      </c>
      <c r="I410" s="197"/>
      <c r="J410" s="193"/>
      <c r="K410" s="193"/>
      <c r="L410" s="198"/>
      <c r="M410" s="199"/>
      <c r="N410" s="200"/>
      <c r="O410" s="200"/>
      <c r="P410" s="200"/>
      <c r="Q410" s="200"/>
      <c r="R410" s="200"/>
      <c r="S410" s="200"/>
      <c r="T410" s="201"/>
      <c r="AT410" s="202" t="s">
        <v>219</v>
      </c>
      <c r="AU410" s="202" t="s">
        <v>86</v>
      </c>
      <c r="AV410" s="11" t="s">
        <v>86</v>
      </c>
      <c r="AW410" s="11" t="s">
        <v>38</v>
      </c>
      <c r="AX410" s="11" t="s">
        <v>77</v>
      </c>
      <c r="AY410" s="202" t="s">
        <v>121</v>
      </c>
    </row>
    <row r="411" spans="2:65" s="12" customFormat="1" ht="11.25">
      <c r="B411" s="203"/>
      <c r="C411" s="204"/>
      <c r="D411" s="186" t="s">
        <v>219</v>
      </c>
      <c r="E411" s="205" t="s">
        <v>1</v>
      </c>
      <c r="F411" s="206" t="s">
        <v>221</v>
      </c>
      <c r="G411" s="204"/>
      <c r="H411" s="207">
        <v>203.036</v>
      </c>
      <c r="I411" s="208"/>
      <c r="J411" s="204"/>
      <c r="K411" s="204"/>
      <c r="L411" s="209"/>
      <c r="M411" s="210"/>
      <c r="N411" s="211"/>
      <c r="O411" s="211"/>
      <c r="P411" s="211"/>
      <c r="Q411" s="211"/>
      <c r="R411" s="211"/>
      <c r="S411" s="211"/>
      <c r="T411" s="212"/>
      <c r="AT411" s="213" t="s">
        <v>219</v>
      </c>
      <c r="AU411" s="213" t="s">
        <v>86</v>
      </c>
      <c r="AV411" s="12" t="s">
        <v>146</v>
      </c>
      <c r="AW411" s="12" t="s">
        <v>38</v>
      </c>
      <c r="AX411" s="12" t="s">
        <v>84</v>
      </c>
      <c r="AY411" s="213" t="s">
        <v>121</v>
      </c>
    </row>
    <row r="412" spans="2:65" s="1" customFormat="1" ht="16.5" customHeight="1">
      <c r="B412" s="34"/>
      <c r="C412" s="214" t="s">
        <v>779</v>
      </c>
      <c r="D412" s="214" t="s">
        <v>241</v>
      </c>
      <c r="E412" s="215" t="s">
        <v>433</v>
      </c>
      <c r="F412" s="216" t="s">
        <v>434</v>
      </c>
      <c r="G412" s="217" t="s">
        <v>217</v>
      </c>
      <c r="H412" s="218">
        <v>55.835000000000001</v>
      </c>
      <c r="I412" s="219"/>
      <c r="J412" s="220">
        <f>ROUND(I412*H412,2)</f>
        <v>0</v>
      </c>
      <c r="K412" s="216" t="s">
        <v>128</v>
      </c>
      <c r="L412" s="221"/>
      <c r="M412" s="222" t="s">
        <v>1</v>
      </c>
      <c r="N412" s="223" t="s">
        <v>48</v>
      </c>
      <c r="O412" s="60"/>
      <c r="P412" s="183">
        <f>O412*H412</f>
        <v>0</v>
      </c>
      <c r="Q412" s="183">
        <v>0.03</v>
      </c>
      <c r="R412" s="183">
        <f>Q412*H412</f>
        <v>1.6750499999999999</v>
      </c>
      <c r="S412" s="183">
        <v>0</v>
      </c>
      <c r="T412" s="184">
        <f>S412*H412</f>
        <v>0</v>
      </c>
      <c r="AR412" s="16" t="s">
        <v>355</v>
      </c>
      <c r="AT412" s="16" t="s">
        <v>241</v>
      </c>
      <c r="AU412" s="16" t="s">
        <v>86</v>
      </c>
      <c r="AY412" s="16" t="s">
        <v>121</v>
      </c>
      <c r="BE412" s="185">
        <f>IF(N412="základní",J412,0)</f>
        <v>0</v>
      </c>
      <c r="BF412" s="185">
        <f>IF(N412="snížená",J412,0)</f>
        <v>0</v>
      </c>
      <c r="BG412" s="185">
        <f>IF(N412="zákl. přenesená",J412,0)</f>
        <v>0</v>
      </c>
      <c r="BH412" s="185">
        <f>IF(N412="sníž. přenesená",J412,0)</f>
        <v>0</v>
      </c>
      <c r="BI412" s="185">
        <f>IF(N412="nulová",J412,0)</f>
        <v>0</v>
      </c>
      <c r="BJ412" s="16" t="s">
        <v>84</v>
      </c>
      <c r="BK412" s="185">
        <f>ROUND(I412*H412,2)</f>
        <v>0</v>
      </c>
      <c r="BL412" s="16" t="s">
        <v>284</v>
      </c>
      <c r="BM412" s="16" t="s">
        <v>780</v>
      </c>
    </row>
    <row r="413" spans="2:65" s="1" customFormat="1" ht="19.5">
      <c r="B413" s="34"/>
      <c r="C413" s="35"/>
      <c r="D413" s="186" t="s">
        <v>131</v>
      </c>
      <c r="E413" s="35"/>
      <c r="F413" s="187" t="s">
        <v>759</v>
      </c>
      <c r="G413" s="35"/>
      <c r="H413" s="35"/>
      <c r="I413" s="103"/>
      <c r="J413" s="35"/>
      <c r="K413" s="35"/>
      <c r="L413" s="38"/>
      <c r="M413" s="188"/>
      <c r="N413" s="60"/>
      <c r="O413" s="60"/>
      <c r="P413" s="60"/>
      <c r="Q413" s="60"/>
      <c r="R413" s="60"/>
      <c r="S413" s="60"/>
      <c r="T413" s="61"/>
      <c r="AT413" s="16" t="s">
        <v>131</v>
      </c>
      <c r="AU413" s="16" t="s">
        <v>86</v>
      </c>
    </row>
    <row r="414" spans="2:65" s="11" customFormat="1" ht="11.25">
      <c r="B414" s="192"/>
      <c r="C414" s="193"/>
      <c r="D414" s="186" t="s">
        <v>219</v>
      </c>
      <c r="E414" s="193"/>
      <c r="F414" s="195" t="s">
        <v>781</v>
      </c>
      <c r="G414" s="193"/>
      <c r="H414" s="196">
        <v>55.835000000000001</v>
      </c>
      <c r="I414" s="197"/>
      <c r="J414" s="193"/>
      <c r="K414" s="193"/>
      <c r="L414" s="198"/>
      <c r="M414" s="199"/>
      <c r="N414" s="200"/>
      <c r="O414" s="200"/>
      <c r="P414" s="200"/>
      <c r="Q414" s="200"/>
      <c r="R414" s="200"/>
      <c r="S414" s="200"/>
      <c r="T414" s="201"/>
      <c r="AT414" s="202" t="s">
        <v>219</v>
      </c>
      <c r="AU414" s="202" t="s">
        <v>86</v>
      </c>
      <c r="AV414" s="11" t="s">
        <v>86</v>
      </c>
      <c r="AW414" s="11" t="s">
        <v>4</v>
      </c>
      <c r="AX414" s="11" t="s">
        <v>84</v>
      </c>
      <c r="AY414" s="202" t="s">
        <v>121</v>
      </c>
    </row>
    <row r="415" spans="2:65" s="1" customFormat="1" ht="16.5" customHeight="1">
      <c r="B415" s="34"/>
      <c r="C415" s="174" t="s">
        <v>782</v>
      </c>
      <c r="D415" s="174" t="s">
        <v>124</v>
      </c>
      <c r="E415" s="175" t="s">
        <v>783</v>
      </c>
      <c r="F415" s="176" t="s">
        <v>784</v>
      </c>
      <c r="G415" s="177" t="s">
        <v>213</v>
      </c>
      <c r="H415" s="178">
        <v>60.72</v>
      </c>
      <c r="I415" s="179"/>
      <c r="J415" s="180">
        <f>ROUND(I415*H415,2)</f>
        <v>0</v>
      </c>
      <c r="K415" s="176" t="s">
        <v>128</v>
      </c>
      <c r="L415" s="38"/>
      <c r="M415" s="181" t="s">
        <v>1</v>
      </c>
      <c r="N415" s="182" t="s">
        <v>48</v>
      </c>
      <c r="O415" s="60"/>
      <c r="P415" s="183">
        <f>O415*H415</f>
        <v>0</v>
      </c>
      <c r="Q415" s="183">
        <v>5.8E-4</v>
      </c>
      <c r="R415" s="183">
        <f>Q415*H415</f>
        <v>3.5217600000000002E-2</v>
      </c>
      <c r="S415" s="183">
        <v>0</v>
      </c>
      <c r="T415" s="184">
        <f>S415*H415</f>
        <v>0</v>
      </c>
      <c r="AR415" s="16" t="s">
        <v>284</v>
      </c>
      <c r="AT415" s="16" t="s">
        <v>124</v>
      </c>
      <c r="AU415" s="16" t="s">
        <v>86</v>
      </c>
      <c r="AY415" s="16" t="s">
        <v>121</v>
      </c>
      <c r="BE415" s="185">
        <f>IF(N415="základní",J415,0)</f>
        <v>0</v>
      </c>
      <c r="BF415" s="185">
        <f>IF(N415="snížená",J415,0)</f>
        <v>0</v>
      </c>
      <c r="BG415" s="185">
        <f>IF(N415="zákl. přenesená",J415,0)</f>
        <v>0</v>
      </c>
      <c r="BH415" s="185">
        <f>IF(N415="sníž. přenesená",J415,0)</f>
        <v>0</v>
      </c>
      <c r="BI415" s="185">
        <f>IF(N415="nulová",J415,0)</f>
        <v>0</v>
      </c>
      <c r="BJ415" s="16" t="s">
        <v>84</v>
      </c>
      <c r="BK415" s="185">
        <f>ROUND(I415*H415,2)</f>
        <v>0</v>
      </c>
      <c r="BL415" s="16" t="s">
        <v>284</v>
      </c>
      <c r="BM415" s="16" t="s">
        <v>785</v>
      </c>
    </row>
    <row r="416" spans="2:65" s="11" customFormat="1" ht="11.25">
      <c r="B416" s="192"/>
      <c r="C416" s="193"/>
      <c r="D416" s="186" t="s">
        <v>219</v>
      </c>
      <c r="E416" s="194" t="s">
        <v>1</v>
      </c>
      <c r="F416" s="195" t="s">
        <v>786</v>
      </c>
      <c r="G416" s="193"/>
      <c r="H416" s="196">
        <v>40.67</v>
      </c>
      <c r="I416" s="197"/>
      <c r="J416" s="193"/>
      <c r="K416" s="193"/>
      <c r="L416" s="198"/>
      <c r="M416" s="199"/>
      <c r="N416" s="200"/>
      <c r="O416" s="200"/>
      <c r="P416" s="200"/>
      <c r="Q416" s="200"/>
      <c r="R416" s="200"/>
      <c r="S416" s="200"/>
      <c r="T416" s="201"/>
      <c r="AT416" s="202" t="s">
        <v>219</v>
      </c>
      <c r="AU416" s="202" t="s">
        <v>86</v>
      </c>
      <c r="AV416" s="11" t="s">
        <v>86</v>
      </c>
      <c r="AW416" s="11" t="s">
        <v>38</v>
      </c>
      <c r="AX416" s="11" t="s">
        <v>77</v>
      </c>
      <c r="AY416" s="202" t="s">
        <v>121</v>
      </c>
    </row>
    <row r="417" spans="2:65" s="11" customFormat="1" ht="11.25">
      <c r="B417" s="192"/>
      <c r="C417" s="193"/>
      <c r="D417" s="186" t="s">
        <v>219</v>
      </c>
      <c r="E417" s="194" t="s">
        <v>1</v>
      </c>
      <c r="F417" s="195" t="s">
        <v>787</v>
      </c>
      <c r="G417" s="193"/>
      <c r="H417" s="196">
        <v>20.05</v>
      </c>
      <c r="I417" s="197"/>
      <c r="J417" s="193"/>
      <c r="K417" s="193"/>
      <c r="L417" s="198"/>
      <c r="M417" s="199"/>
      <c r="N417" s="200"/>
      <c r="O417" s="200"/>
      <c r="P417" s="200"/>
      <c r="Q417" s="200"/>
      <c r="R417" s="200"/>
      <c r="S417" s="200"/>
      <c r="T417" s="201"/>
      <c r="AT417" s="202" t="s">
        <v>219</v>
      </c>
      <c r="AU417" s="202" t="s">
        <v>86</v>
      </c>
      <c r="AV417" s="11" t="s">
        <v>86</v>
      </c>
      <c r="AW417" s="11" t="s">
        <v>38</v>
      </c>
      <c r="AX417" s="11" t="s">
        <v>77</v>
      </c>
      <c r="AY417" s="202" t="s">
        <v>121</v>
      </c>
    </row>
    <row r="418" spans="2:65" s="12" customFormat="1" ht="11.25">
      <c r="B418" s="203"/>
      <c r="C418" s="204"/>
      <c r="D418" s="186" t="s">
        <v>219</v>
      </c>
      <c r="E418" s="205" t="s">
        <v>1</v>
      </c>
      <c r="F418" s="206" t="s">
        <v>221</v>
      </c>
      <c r="G418" s="204"/>
      <c r="H418" s="207">
        <v>60.72</v>
      </c>
      <c r="I418" s="208"/>
      <c r="J418" s="204"/>
      <c r="K418" s="204"/>
      <c r="L418" s="209"/>
      <c r="M418" s="210"/>
      <c r="N418" s="211"/>
      <c r="O418" s="211"/>
      <c r="P418" s="211"/>
      <c r="Q418" s="211"/>
      <c r="R418" s="211"/>
      <c r="S418" s="211"/>
      <c r="T418" s="212"/>
      <c r="AT418" s="213" t="s">
        <v>219</v>
      </c>
      <c r="AU418" s="213" t="s">
        <v>86</v>
      </c>
      <c r="AV418" s="12" t="s">
        <v>146</v>
      </c>
      <c r="AW418" s="12" t="s">
        <v>38</v>
      </c>
      <c r="AX418" s="12" t="s">
        <v>84</v>
      </c>
      <c r="AY418" s="213" t="s">
        <v>121</v>
      </c>
    </row>
    <row r="419" spans="2:65" s="1" customFormat="1" ht="16.5" customHeight="1">
      <c r="B419" s="34"/>
      <c r="C419" s="214" t="s">
        <v>788</v>
      </c>
      <c r="D419" s="214" t="s">
        <v>241</v>
      </c>
      <c r="E419" s="215" t="s">
        <v>789</v>
      </c>
      <c r="F419" s="216" t="s">
        <v>790</v>
      </c>
      <c r="G419" s="217" t="s">
        <v>213</v>
      </c>
      <c r="H419" s="218">
        <v>66.792000000000002</v>
      </c>
      <c r="I419" s="219"/>
      <c r="J419" s="220">
        <f>ROUND(I419*H419,2)</f>
        <v>0</v>
      </c>
      <c r="K419" s="216" t="s">
        <v>128</v>
      </c>
      <c r="L419" s="221"/>
      <c r="M419" s="222" t="s">
        <v>1</v>
      </c>
      <c r="N419" s="223" t="s">
        <v>48</v>
      </c>
      <c r="O419" s="60"/>
      <c r="P419" s="183">
        <f>O419*H419</f>
        <v>0</v>
      </c>
      <c r="Q419" s="183">
        <v>7.4999999999999997E-3</v>
      </c>
      <c r="R419" s="183">
        <f>Q419*H419</f>
        <v>0.50093999999999994</v>
      </c>
      <c r="S419" s="183">
        <v>0</v>
      </c>
      <c r="T419" s="184">
        <f>S419*H419</f>
        <v>0</v>
      </c>
      <c r="AR419" s="16" t="s">
        <v>355</v>
      </c>
      <c r="AT419" s="16" t="s">
        <v>241</v>
      </c>
      <c r="AU419" s="16" t="s">
        <v>86</v>
      </c>
      <c r="AY419" s="16" t="s">
        <v>121</v>
      </c>
      <c r="BE419" s="185">
        <f>IF(N419="základní",J419,0)</f>
        <v>0</v>
      </c>
      <c r="BF419" s="185">
        <f>IF(N419="snížená",J419,0)</f>
        <v>0</v>
      </c>
      <c r="BG419" s="185">
        <f>IF(N419="zákl. přenesená",J419,0)</f>
        <v>0</v>
      </c>
      <c r="BH419" s="185">
        <f>IF(N419="sníž. přenesená",J419,0)</f>
        <v>0</v>
      </c>
      <c r="BI419" s="185">
        <f>IF(N419="nulová",J419,0)</f>
        <v>0</v>
      </c>
      <c r="BJ419" s="16" t="s">
        <v>84</v>
      </c>
      <c r="BK419" s="185">
        <f>ROUND(I419*H419,2)</f>
        <v>0</v>
      </c>
      <c r="BL419" s="16" t="s">
        <v>284</v>
      </c>
      <c r="BM419" s="16" t="s">
        <v>791</v>
      </c>
    </row>
    <row r="420" spans="2:65" s="1" customFormat="1" ht="19.5">
      <c r="B420" s="34"/>
      <c r="C420" s="35"/>
      <c r="D420" s="186" t="s">
        <v>131</v>
      </c>
      <c r="E420" s="35"/>
      <c r="F420" s="187" t="s">
        <v>792</v>
      </c>
      <c r="G420" s="35"/>
      <c r="H420" s="35"/>
      <c r="I420" s="103"/>
      <c r="J420" s="35"/>
      <c r="K420" s="35"/>
      <c r="L420" s="38"/>
      <c r="M420" s="188"/>
      <c r="N420" s="60"/>
      <c r="O420" s="60"/>
      <c r="P420" s="60"/>
      <c r="Q420" s="60"/>
      <c r="R420" s="60"/>
      <c r="S420" s="60"/>
      <c r="T420" s="61"/>
      <c r="AT420" s="16" t="s">
        <v>131</v>
      </c>
      <c r="AU420" s="16" t="s">
        <v>86</v>
      </c>
    </row>
    <row r="421" spans="2:65" s="11" customFormat="1" ht="11.25">
      <c r="B421" s="192"/>
      <c r="C421" s="193"/>
      <c r="D421" s="186" t="s">
        <v>219</v>
      </c>
      <c r="E421" s="193"/>
      <c r="F421" s="195" t="s">
        <v>793</v>
      </c>
      <c r="G421" s="193"/>
      <c r="H421" s="196">
        <v>66.792000000000002</v>
      </c>
      <c r="I421" s="197"/>
      <c r="J421" s="193"/>
      <c r="K421" s="193"/>
      <c r="L421" s="198"/>
      <c r="M421" s="199"/>
      <c r="N421" s="200"/>
      <c r="O421" s="200"/>
      <c r="P421" s="200"/>
      <c r="Q421" s="200"/>
      <c r="R421" s="200"/>
      <c r="S421" s="200"/>
      <c r="T421" s="201"/>
      <c r="AT421" s="202" t="s">
        <v>219</v>
      </c>
      <c r="AU421" s="202" t="s">
        <v>86</v>
      </c>
      <c r="AV421" s="11" t="s">
        <v>86</v>
      </c>
      <c r="AW421" s="11" t="s">
        <v>4</v>
      </c>
      <c r="AX421" s="11" t="s">
        <v>84</v>
      </c>
      <c r="AY421" s="202" t="s">
        <v>121</v>
      </c>
    </row>
    <row r="422" spans="2:65" s="1" customFormat="1" ht="16.5" customHeight="1">
      <c r="B422" s="34"/>
      <c r="C422" s="174" t="s">
        <v>794</v>
      </c>
      <c r="D422" s="174" t="s">
        <v>124</v>
      </c>
      <c r="E422" s="175" t="s">
        <v>795</v>
      </c>
      <c r="F422" s="176" t="s">
        <v>796</v>
      </c>
      <c r="G422" s="177" t="s">
        <v>213</v>
      </c>
      <c r="H422" s="178">
        <v>1395.5920000000001</v>
      </c>
      <c r="I422" s="179"/>
      <c r="J422" s="180">
        <f>ROUND(I422*H422,2)</f>
        <v>0</v>
      </c>
      <c r="K422" s="176" t="s">
        <v>128</v>
      </c>
      <c r="L422" s="38"/>
      <c r="M422" s="181" t="s">
        <v>1</v>
      </c>
      <c r="N422" s="182" t="s">
        <v>48</v>
      </c>
      <c r="O422" s="60"/>
      <c r="P422" s="183">
        <f>O422*H422</f>
        <v>0</v>
      </c>
      <c r="Q422" s="183">
        <v>5.8E-4</v>
      </c>
      <c r="R422" s="183">
        <f>Q422*H422</f>
        <v>0.80944336000000006</v>
      </c>
      <c r="S422" s="183">
        <v>0</v>
      </c>
      <c r="T422" s="184">
        <f>S422*H422</f>
        <v>0</v>
      </c>
      <c r="AR422" s="16" t="s">
        <v>284</v>
      </c>
      <c r="AT422" s="16" t="s">
        <v>124</v>
      </c>
      <c r="AU422" s="16" t="s">
        <v>86</v>
      </c>
      <c r="AY422" s="16" t="s">
        <v>121</v>
      </c>
      <c r="BE422" s="185">
        <f>IF(N422="základní",J422,0)</f>
        <v>0</v>
      </c>
      <c r="BF422" s="185">
        <f>IF(N422="snížená",J422,0)</f>
        <v>0</v>
      </c>
      <c r="BG422" s="185">
        <f>IF(N422="zákl. přenesená",J422,0)</f>
        <v>0</v>
      </c>
      <c r="BH422" s="185">
        <f>IF(N422="sníž. přenesená",J422,0)</f>
        <v>0</v>
      </c>
      <c r="BI422" s="185">
        <f>IF(N422="nulová",J422,0)</f>
        <v>0</v>
      </c>
      <c r="BJ422" s="16" t="s">
        <v>84</v>
      </c>
      <c r="BK422" s="185">
        <f>ROUND(I422*H422,2)</f>
        <v>0</v>
      </c>
      <c r="BL422" s="16" t="s">
        <v>284</v>
      </c>
      <c r="BM422" s="16" t="s">
        <v>797</v>
      </c>
    </row>
    <row r="423" spans="2:65" s="1" customFormat="1" ht="19.5">
      <c r="B423" s="34"/>
      <c r="C423" s="35"/>
      <c r="D423" s="186" t="s">
        <v>131</v>
      </c>
      <c r="E423" s="35"/>
      <c r="F423" s="187" t="s">
        <v>798</v>
      </c>
      <c r="G423" s="35"/>
      <c r="H423" s="35"/>
      <c r="I423" s="103"/>
      <c r="J423" s="35"/>
      <c r="K423" s="35"/>
      <c r="L423" s="38"/>
      <c r="M423" s="188"/>
      <c r="N423" s="60"/>
      <c r="O423" s="60"/>
      <c r="P423" s="60"/>
      <c r="Q423" s="60"/>
      <c r="R423" s="60"/>
      <c r="S423" s="60"/>
      <c r="T423" s="61"/>
      <c r="AT423" s="16" t="s">
        <v>131</v>
      </c>
      <c r="AU423" s="16" t="s">
        <v>86</v>
      </c>
    </row>
    <row r="424" spans="2:65" s="11" customFormat="1" ht="11.25">
      <c r="B424" s="192"/>
      <c r="C424" s="193"/>
      <c r="D424" s="186" t="s">
        <v>219</v>
      </c>
      <c r="E424" s="194" t="s">
        <v>1</v>
      </c>
      <c r="F424" s="195" t="s">
        <v>672</v>
      </c>
      <c r="G424" s="193"/>
      <c r="H424" s="196">
        <v>1089.0619999999999</v>
      </c>
      <c r="I424" s="197"/>
      <c r="J424" s="193"/>
      <c r="K424" s="193"/>
      <c r="L424" s="198"/>
      <c r="M424" s="199"/>
      <c r="N424" s="200"/>
      <c r="O424" s="200"/>
      <c r="P424" s="200"/>
      <c r="Q424" s="200"/>
      <c r="R424" s="200"/>
      <c r="S424" s="200"/>
      <c r="T424" s="201"/>
      <c r="AT424" s="202" t="s">
        <v>219</v>
      </c>
      <c r="AU424" s="202" t="s">
        <v>86</v>
      </c>
      <c r="AV424" s="11" t="s">
        <v>86</v>
      </c>
      <c r="AW424" s="11" t="s">
        <v>38</v>
      </c>
      <c r="AX424" s="11" t="s">
        <v>77</v>
      </c>
      <c r="AY424" s="202" t="s">
        <v>121</v>
      </c>
    </row>
    <row r="425" spans="2:65" s="11" customFormat="1" ht="11.25">
      <c r="B425" s="192"/>
      <c r="C425" s="193"/>
      <c r="D425" s="186" t="s">
        <v>219</v>
      </c>
      <c r="E425" s="194" t="s">
        <v>1</v>
      </c>
      <c r="F425" s="195" t="s">
        <v>673</v>
      </c>
      <c r="G425" s="193"/>
      <c r="H425" s="196">
        <v>94.25</v>
      </c>
      <c r="I425" s="197"/>
      <c r="J425" s="193"/>
      <c r="K425" s="193"/>
      <c r="L425" s="198"/>
      <c r="M425" s="199"/>
      <c r="N425" s="200"/>
      <c r="O425" s="200"/>
      <c r="P425" s="200"/>
      <c r="Q425" s="200"/>
      <c r="R425" s="200"/>
      <c r="S425" s="200"/>
      <c r="T425" s="201"/>
      <c r="AT425" s="202" t="s">
        <v>219</v>
      </c>
      <c r="AU425" s="202" t="s">
        <v>86</v>
      </c>
      <c r="AV425" s="11" t="s">
        <v>86</v>
      </c>
      <c r="AW425" s="11" t="s">
        <v>38</v>
      </c>
      <c r="AX425" s="11" t="s">
        <v>77</v>
      </c>
      <c r="AY425" s="202" t="s">
        <v>121</v>
      </c>
    </row>
    <row r="426" spans="2:65" s="11" customFormat="1" ht="11.25">
      <c r="B426" s="192"/>
      <c r="C426" s="193"/>
      <c r="D426" s="186" t="s">
        <v>219</v>
      </c>
      <c r="E426" s="194" t="s">
        <v>1</v>
      </c>
      <c r="F426" s="195" t="s">
        <v>599</v>
      </c>
      <c r="G426" s="193"/>
      <c r="H426" s="196">
        <v>118.96</v>
      </c>
      <c r="I426" s="197"/>
      <c r="J426" s="193"/>
      <c r="K426" s="193"/>
      <c r="L426" s="198"/>
      <c r="M426" s="199"/>
      <c r="N426" s="200"/>
      <c r="O426" s="200"/>
      <c r="P426" s="200"/>
      <c r="Q426" s="200"/>
      <c r="R426" s="200"/>
      <c r="S426" s="200"/>
      <c r="T426" s="201"/>
      <c r="AT426" s="202" t="s">
        <v>219</v>
      </c>
      <c r="AU426" s="202" t="s">
        <v>86</v>
      </c>
      <c r="AV426" s="11" t="s">
        <v>86</v>
      </c>
      <c r="AW426" s="11" t="s">
        <v>38</v>
      </c>
      <c r="AX426" s="11" t="s">
        <v>77</v>
      </c>
      <c r="AY426" s="202" t="s">
        <v>121</v>
      </c>
    </row>
    <row r="427" spans="2:65" s="11" customFormat="1" ht="11.25">
      <c r="B427" s="192"/>
      <c r="C427" s="193"/>
      <c r="D427" s="186" t="s">
        <v>219</v>
      </c>
      <c r="E427" s="194" t="s">
        <v>1</v>
      </c>
      <c r="F427" s="195" t="s">
        <v>688</v>
      </c>
      <c r="G427" s="193"/>
      <c r="H427" s="196">
        <v>93.32</v>
      </c>
      <c r="I427" s="197"/>
      <c r="J427" s="193"/>
      <c r="K427" s="193"/>
      <c r="L427" s="198"/>
      <c r="M427" s="199"/>
      <c r="N427" s="200"/>
      <c r="O427" s="200"/>
      <c r="P427" s="200"/>
      <c r="Q427" s="200"/>
      <c r="R427" s="200"/>
      <c r="S427" s="200"/>
      <c r="T427" s="201"/>
      <c r="AT427" s="202" t="s">
        <v>219</v>
      </c>
      <c r="AU427" s="202" t="s">
        <v>86</v>
      </c>
      <c r="AV427" s="11" t="s">
        <v>86</v>
      </c>
      <c r="AW427" s="11" t="s">
        <v>38</v>
      </c>
      <c r="AX427" s="11" t="s">
        <v>77</v>
      </c>
      <c r="AY427" s="202" t="s">
        <v>121</v>
      </c>
    </row>
    <row r="428" spans="2:65" s="12" customFormat="1" ht="11.25">
      <c r="B428" s="203"/>
      <c r="C428" s="204"/>
      <c r="D428" s="186" t="s">
        <v>219</v>
      </c>
      <c r="E428" s="205" t="s">
        <v>1</v>
      </c>
      <c r="F428" s="206" t="s">
        <v>221</v>
      </c>
      <c r="G428" s="204"/>
      <c r="H428" s="207">
        <v>1395.5920000000001</v>
      </c>
      <c r="I428" s="208"/>
      <c r="J428" s="204"/>
      <c r="K428" s="204"/>
      <c r="L428" s="209"/>
      <c r="M428" s="210"/>
      <c r="N428" s="211"/>
      <c r="O428" s="211"/>
      <c r="P428" s="211"/>
      <c r="Q428" s="211"/>
      <c r="R428" s="211"/>
      <c r="S428" s="211"/>
      <c r="T428" s="212"/>
      <c r="AT428" s="213" t="s">
        <v>219</v>
      </c>
      <c r="AU428" s="213" t="s">
        <v>86</v>
      </c>
      <c r="AV428" s="12" t="s">
        <v>146</v>
      </c>
      <c r="AW428" s="12" t="s">
        <v>38</v>
      </c>
      <c r="AX428" s="12" t="s">
        <v>84</v>
      </c>
      <c r="AY428" s="213" t="s">
        <v>121</v>
      </c>
    </row>
    <row r="429" spans="2:65" s="1" customFormat="1" ht="16.5" customHeight="1">
      <c r="B429" s="34"/>
      <c r="C429" s="214" t="s">
        <v>799</v>
      </c>
      <c r="D429" s="214" t="s">
        <v>241</v>
      </c>
      <c r="E429" s="215" t="s">
        <v>800</v>
      </c>
      <c r="F429" s="216" t="s">
        <v>801</v>
      </c>
      <c r="G429" s="217" t="s">
        <v>217</v>
      </c>
      <c r="H429" s="218">
        <v>491.24799999999999</v>
      </c>
      <c r="I429" s="219"/>
      <c r="J429" s="220">
        <f>ROUND(I429*H429,2)</f>
        <v>0</v>
      </c>
      <c r="K429" s="216" t="s">
        <v>128</v>
      </c>
      <c r="L429" s="221"/>
      <c r="M429" s="222" t="s">
        <v>1</v>
      </c>
      <c r="N429" s="223" t="s">
        <v>48</v>
      </c>
      <c r="O429" s="60"/>
      <c r="P429" s="183">
        <f>O429*H429</f>
        <v>0</v>
      </c>
      <c r="Q429" s="183">
        <v>2.5000000000000001E-2</v>
      </c>
      <c r="R429" s="183">
        <f>Q429*H429</f>
        <v>12.2812</v>
      </c>
      <c r="S429" s="183">
        <v>0</v>
      </c>
      <c r="T429" s="184">
        <f>S429*H429</f>
        <v>0</v>
      </c>
      <c r="AR429" s="16" t="s">
        <v>355</v>
      </c>
      <c r="AT429" s="16" t="s">
        <v>241</v>
      </c>
      <c r="AU429" s="16" t="s">
        <v>86</v>
      </c>
      <c r="AY429" s="16" t="s">
        <v>121</v>
      </c>
      <c r="BE429" s="185">
        <f>IF(N429="základní",J429,0)</f>
        <v>0</v>
      </c>
      <c r="BF429" s="185">
        <f>IF(N429="snížená",J429,0)</f>
        <v>0</v>
      </c>
      <c r="BG429" s="185">
        <f>IF(N429="zákl. přenesená",J429,0)</f>
        <v>0</v>
      </c>
      <c r="BH429" s="185">
        <f>IF(N429="sníž. přenesená",J429,0)</f>
        <v>0</v>
      </c>
      <c r="BI429" s="185">
        <f>IF(N429="nulová",J429,0)</f>
        <v>0</v>
      </c>
      <c r="BJ429" s="16" t="s">
        <v>84</v>
      </c>
      <c r="BK429" s="185">
        <f>ROUND(I429*H429,2)</f>
        <v>0</v>
      </c>
      <c r="BL429" s="16" t="s">
        <v>284</v>
      </c>
      <c r="BM429" s="16" t="s">
        <v>802</v>
      </c>
    </row>
    <row r="430" spans="2:65" s="1" customFormat="1" ht="19.5">
      <c r="B430" s="34"/>
      <c r="C430" s="35"/>
      <c r="D430" s="186" t="s">
        <v>131</v>
      </c>
      <c r="E430" s="35"/>
      <c r="F430" s="187" t="s">
        <v>803</v>
      </c>
      <c r="G430" s="35"/>
      <c r="H430" s="35"/>
      <c r="I430" s="103"/>
      <c r="J430" s="35"/>
      <c r="K430" s="35"/>
      <c r="L430" s="38"/>
      <c r="M430" s="188"/>
      <c r="N430" s="60"/>
      <c r="O430" s="60"/>
      <c r="P430" s="60"/>
      <c r="Q430" s="60"/>
      <c r="R430" s="60"/>
      <c r="S430" s="60"/>
      <c r="T430" s="61"/>
      <c r="AT430" s="16" t="s">
        <v>131</v>
      </c>
      <c r="AU430" s="16" t="s">
        <v>86</v>
      </c>
    </row>
    <row r="431" spans="2:65" s="11" customFormat="1" ht="11.25">
      <c r="B431" s="192"/>
      <c r="C431" s="193"/>
      <c r="D431" s="186" t="s">
        <v>219</v>
      </c>
      <c r="E431" s="193"/>
      <c r="F431" s="195" t="s">
        <v>804</v>
      </c>
      <c r="G431" s="193"/>
      <c r="H431" s="196">
        <v>491.24799999999999</v>
      </c>
      <c r="I431" s="197"/>
      <c r="J431" s="193"/>
      <c r="K431" s="193"/>
      <c r="L431" s="198"/>
      <c r="M431" s="199"/>
      <c r="N431" s="200"/>
      <c r="O431" s="200"/>
      <c r="P431" s="200"/>
      <c r="Q431" s="200"/>
      <c r="R431" s="200"/>
      <c r="S431" s="200"/>
      <c r="T431" s="201"/>
      <c r="AT431" s="202" t="s">
        <v>219</v>
      </c>
      <c r="AU431" s="202" t="s">
        <v>86</v>
      </c>
      <c r="AV431" s="11" t="s">
        <v>86</v>
      </c>
      <c r="AW431" s="11" t="s">
        <v>4</v>
      </c>
      <c r="AX431" s="11" t="s">
        <v>84</v>
      </c>
      <c r="AY431" s="202" t="s">
        <v>121</v>
      </c>
    </row>
    <row r="432" spans="2:65" s="1" customFormat="1" ht="16.5" customHeight="1">
      <c r="B432" s="34"/>
      <c r="C432" s="174" t="s">
        <v>805</v>
      </c>
      <c r="D432" s="174" t="s">
        <v>124</v>
      </c>
      <c r="E432" s="175" t="s">
        <v>806</v>
      </c>
      <c r="F432" s="176" t="s">
        <v>807</v>
      </c>
      <c r="G432" s="177" t="s">
        <v>659</v>
      </c>
      <c r="H432" s="245"/>
      <c r="I432" s="179"/>
      <c r="J432" s="180">
        <f>ROUND(I432*H432,2)</f>
        <v>0</v>
      </c>
      <c r="K432" s="176" t="s">
        <v>128</v>
      </c>
      <c r="L432" s="38"/>
      <c r="M432" s="181" t="s">
        <v>1</v>
      </c>
      <c r="N432" s="182" t="s">
        <v>48</v>
      </c>
      <c r="O432" s="60"/>
      <c r="P432" s="183">
        <f>O432*H432</f>
        <v>0</v>
      </c>
      <c r="Q432" s="183">
        <v>0</v>
      </c>
      <c r="R432" s="183">
        <f>Q432*H432</f>
        <v>0</v>
      </c>
      <c r="S432" s="183">
        <v>0</v>
      </c>
      <c r="T432" s="184">
        <f>S432*H432</f>
        <v>0</v>
      </c>
      <c r="AR432" s="16" t="s">
        <v>284</v>
      </c>
      <c r="AT432" s="16" t="s">
        <v>124</v>
      </c>
      <c r="AU432" s="16" t="s">
        <v>86</v>
      </c>
      <c r="AY432" s="16" t="s">
        <v>121</v>
      </c>
      <c r="BE432" s="185">
        <f>IF(N432="základní",J432,0)</f>
        <v>0</v>
      </c>
      <c r="BF432" s="185">
        <f>IF(N432="snížená",J432,0)</f>
        <v>0</v>
      </c>
      <c r="BG432" s="185">
        <f>IF(N432="zákl. přenesená",J432,0)</f>
        <v>0</v>
      </c>
      <c r="BH432" s="185">
        <f>IF(N432="sníž. přenesená",J432,0)</f>
        <v>0</v>
      </c>
      <c r="BI432" s="185">
        <f>IF(N432="nulová",J432,0)</f>
        <v>0</v>
      </c>
      <c r="BJ432" s="16" t="s">
        <v>84</v>
      </c>
      <c r="BK432" s="185">
        <f>ROUND(I432*H432,2)</f>
        <v>0</v>
      </c>
      <c r="BL432" s="16" t="s">
        <v>284</v>
      </c>
      <c r="BM432" s="16" t="s">
        <v>808</v>
      </c>
    </row>
    <row r="433" spans="2:65" s="10" customFormat="1" ht="22.9" customHeight="1">
      <c r="B433" s="158"/>
      <c r="C433" s="159"/>
      <c r="D433" s="160" t="s">
        <v>76</v>
      </c>
      <c r="E433" s="172" t="s">
        <v>809</v>
      </c>
      <c r="F433" s="172" t="s">
        <v>810</v>
      </c>
      <c r="G433" s="159"/>
      <c r="H433" s="159"/>
      <c r="I433" s="162"/>
      <c r="J433" s="173">
        <f>BK433</f>
        <v>0</v>
      </c>
      <c r="K433" s="159"/>
      <c r="L433" s="164"/>
      <c r="M433" s="165"/>
      <c r="N433" s="166"/>
      <c r="O433" s="166"/>
      <c r="P433" s="167">
        <f>SUM(P434:P437)</f>
        <v>0</v>
      </c>
      <c r="Q433" s="166"/>
      <c r="R433" s="167">
        <f>SUM(R434:R437)</f>
        <v>5.8099999999999999E-2</v>
      </c>
      <c r="S433" s="166"/>
      <c r="T433" s="168">
        <f>SUM(T434:T437)</f>
        <v>0.32297999999999999</v>
      </c>
      <c r="AR433" s="169" t="s">
        <v>86</v>
      </c>
      <c r="AT433" s="170" t="s">
        <v>76</v>
      </c>
      <c r="AU433" s="170" t="s">
        <v>84</v>
      </c>
      <c r="AY433" s="169" t="s">
        <v>121</v>
      </c>
      <c r="BK433" s="171">
        <f>SUM(BK434:BK437)</f>
        <v>0</v>
      </c>
    </row>
    <row r="434" spans="2:65" s="1" customFormat="1" ht="16.5" customHeight="1">
      <c r="B434" s="34"/>
      <c r="C434" s="174" t="s">
        <v>811</v>
      </c>
      <c r="D434" s="174" t="s">
        <v>124</v>
      </c>
      <c r="E434" s="175" t="s">
        <v>812</v>
      </c>
      <c r="F434" s="176" t="s">
        <v>813</v>
      </c>
      <c r="G434" s="177" t="s">
        <v>814</v>
      </c>
      <c r="H434" s="178">
        <v>14</v>
      </c>
      <c r="I434" s="179"/>
      <c r="J434" s="180">
        <f>ROUND(I434*H434,2)</f>
        <v>0</v>
      </c>
      <c r="K434" s="176" t="s">
        <v>128</v>
      </c>
      <c r="L434" s="38"/>
      <c r="M434" s="181" t="s">
        <v>1</v>
      </c>
      <c r="N434" s="182" t="s">
        <v>48</v>
      </c>
      <c r="O434" s="60"/>
      <c r="P434" s="183">
        <f>O434*H434</f>
        <v>0</v>
      </c>
      <c r="Q434" s="183">
        <v>0</v>
      </c>
      <c r="R434" s="183">
        <f>Q434*H434</f>
        <v>0</v>
      </c>
      <c r="S434" s="183">
        <v>2.307E-2</v>
      </c>
      <c r="T434" s="184">
        <f>S434*H434</f>
        <v>0.32297999999999999</v>
      </c>
      <c r="AR434" s="16" t="s">
        <v>284</v>
      </c>
      <c r="AT434" s="16" t="s">
        <v>124</v>
      </c>
      <c r="AU434" s="16" t="s">
        <v>86</v>
      </c>
      <c r="AY434" s="16" t="s">
        <v>121</v>
      </c>
      <c r="BE434" s="185">
        <f>IF(N434="základní",J434,0)</f>
        <v>0</v>
      </c>
      <c r="BF434" s="185">
        <f>IF(N434="snížená",J434,0)</f>
        <v>0</v>
      </c>
      <c r="BG434" s="185">
        <f>IF(N434="zákl. přenesená",J434,0)</f>
        <v>0</v>
      </c>
      <c r="BH434" s="185">
        <f>IF(N434="sníž. přenesená",J434,0)</f>
        <v>0</v>
      </c>
      <c r="BI434" s="185">
        <f>IF(N434="nulová",J434,0)</f>
        <v>0</v>
      </c>
      <c r="BJ434" s="16" t="s">
        <v>84</v>
      </c>
      <c r="BK434" s="185">
        <f>ROUND(I434*H434,2)</f>
        <v>0</v>
      </c>
      <c r="BL434" s="16" t="s">
        <v>284</v>
      </c>
      <c r="BM434" s="16" t="s">
        <v>815</v>
      </c>
    </row>
    <row r="435" spans="2:65" s="1" customFormat="1" ht="16.5" customHeight="1">
      <c r="B435" s="34"/>
      <c r="C435" s="174" t="s">
        <v>816</v>
      </c>
      <c r="D435" s="174" t="s">
        <v>124</v>
      </c>
      <c r="E435" s="175" t="s">
        <v>817</v>
      </c>
      <c r="F435" s="176" t="s">
        <v>818</v>
      </c>
      <c r="G435" s="177" t="s">
        <v>814</v>
      </c>
      <c r="H435" s="178">
        <v>14</v>
      </c>
      <c r="I435" s="179"/>
      <c r="J435" s="180">
        <f>ROUND(I435*H435,2)</f>
        <v>0</v>
      </c>
      <c r="K435" s="176" t="s">
        <v>128</v>
      </c>
      <c r="L435" s="38"/>
      <c r="M435" s="181" t="s">
        <v>1</v>
      </c>
      <c r="N435" s="182" t="s">
        <v>48</v>
      </c>
      <c r="O435" s="60"/>
      <c r="P435" s="183">
        <f>O435*H435</f>
        <v>0</v>
      </c>
      <c r="Q435" s="183">
        <v>4.15E-3</v>
      </c>
      <c r="R435" s="183">
        <f>Q435*H435</f>
        <v>5.8099999999999999E-2</v>
      </c>
      <c r="S435" s="183">
        <v>0</v>
      </c>
      <c r="T435" s="184">
        <f>S435*H435</f>
        <v>0</v>
      </c>
      <c r="AR435" s="16" t="s">
        <v>284</v>
      </c>
      <c r="AT435" s="16" t="s">
        <v>124</v>
      </c>
      <c r="AU435" s="16" t="s">
        <v>86</v>
      </c>
      <c r="AY435" s="16" t="s">
        <v>121</v>
      </c>
      <c r="BE435" s="185">
        <f>IF(N435="základní",J435,0)</f>
        <v>0</v>
      </c>
      <c r="BF435" s="185">
        <f>IF(N435="snížená",J435,0)</f>
        <v>0</v>
      </c>
      <c r="BG435" s="185">
        <f>IF(N435="zákl. přenesená",J435,0)</f>
        <v>0</v>
      </c>
      <c r="BH435" s="185">
        <f>IF(N435="sníž. přenesená",J435,0)</f>
        <v>0</v>
      </c>
      <c r="BI435" s="185">
        <f>IF(N435="nulová",J435,0)</f>
        <v>0</v>
      </c>
      <c r="BJ435" s="16" t="s">
        <v>84</v>
      </c>
      <c r="BK435" s="185">
        <f>ROUND(I435*H435,2)</f>
        <v>0</v>
      </c>
      <c r="BL435" s="16" t="s">
        <v>284</v>
      </c>
      <c r="BM435" s="16" t="s">
        <v>819</v>
      </c>
    </row>
    <row r="436" spans="2:65" s="1" customFormat="1" ht="156">
      <c r="B436" s="34"/>
      <c r="C436" s="35"/>
      <c r="D436" s="186" t="s">
        <v>131</v>
      </c>
      <c r="E436" s="35"/>
      <c r="F436" s="187" t="s">
        <v>820</v>
      </c>
      <c r="G436" s="35"/>
      <c r="H436" s="35"/>
      <c r="I436" s="103"/>
      <c r="J436" s="35"/>
      <c r="K436" s="35"/>
      <c r="L436" s="38"/>
      <c r="M436" s="188"/>
      <c r="N436" s="60"/>
      <c r="O436" s="60"/>
      <c r="P436" s="60"/>
      <c r="Q436" s="60"/>
      <c r="R436" s="60"/>
      <c r="S436" s="60"/>
      <c r="T436" s="61"/>
      <c r="AT436" s="16" t="s">
        <v>131</v>
      </c>
      <c r="AU436" s="16" t="s">
        <v>86</v>
      </c>
    </row>
    <row r="437" spans="2:65" s="1" customFormat="1" ht="16.5" customHeight="1">
      <c r="B437" s="34"/>
      <c r="C437" s="174" t="s">
        <v>821</v>
      </c>
      <c r="D437" s="174" t="s">
        <v>124</v>
      </c>
      <c r="E437" s="175" t="s">
        <v>822</v>
      </c>
      <c r="F437" s="176" t="s">
        <v>823</v>
      </c>
      <c r="G437" s="177" t="s">
        <v>659</v>
      </c>
      <c r="H437" s="245"/>
      <c r="I437" s="179"/>
      <c r="J437" s="180">
        <f>ROUND(I437*H437,2)</f>
        <v>0</v>
      </c>
      <c r="K437" s="176" t="s">
        <v>128</v>
      </c>
      <c r="L437" s="38"/>
      <c r="M437" s="181" t="s">
        <v>1</v>
      </c>
      <c r="N437" s="182" t="s">
        <v>48</v>
      </c>
      <c r="O437" s="60"/>
      <c r="P437" s="183">
        <f>O437*H437</f>
        <v>0</v>
      </c>
      <c r="Q437" s="183">
        <v>0</v>
      </c>
      <c r="R437" s="183">
        <f>Q437*H437</f>
        <v>0</v>
      </c>
      <c r="S437" s="183">
        <v>0</v>
      </c>
      <c r="T437" s="184">
        <f>S437*H437</f>
        <v>0</v>
      </c>
      <c r="AR437" s="16" t="s">
        <v>284</v>
      </c>
      <c r="AT437" s="16" t="s">
        <v>124</v>
      </c>
      <c r="AU437" s="16" t="s">
        <v>86</v>
      </c>
      <c r="AY437" s="16" t="s">
        <v>121</v>
      </c>
      <c r="BE437" s="185">
        <f>IF(N437="základní",J437,0)</f>
        <v>0</v>
      </c>
      <c r="BF437" s="185">
        <f>IF(N437="snížená",J437,0)</f>
        <v>0</v>
      </c>
      <c r="BG437" s="185">
        <f>IF(N437="zákl. přenesená",J437,0)</f>
        <v>0</v>
      </c>
      <c r="BH437" s="185">
        <f>IF(N437="sníž. přenesená",J437,0)</f>
        <v>0</v>
      </c>
      <c r="BI437" s="185">
        <f>IF(N437="nulová",J437,0)</f>
        <v>0</v>
      </c>
      <c r="BJ437" s="16" t="s">
        <v>84</v>
      </c>
      <c r="BK437" s="185">
        <f>ROUND(I437*H437,2)</f>
        <v>0</v>
      </c>
      <c r="BL437" s="16" t="s">
        <v>284</v>
      </c>
      <c r="BM437" s="16" t="s">
        <v>824</v>
      </c>
    </row>
    <row r="438" spans="2:65" s="10" customFormat="1" ht="22.9" customHeight="1">
      <c r="B438" s="158"/>
      <c r="C438" s="159"/>
      <c r="D438" s="160" t="s">
        <v>76</v>
      </c>
      <c r="E438" s="172" t="s">
        <v>825</v>
      </c>
      <c r="F438" s="172" t="s">
        <v>826</v>
      </c>
      <c r="G438" s="159"/>
      <c r="H438" s="159"/>
      <c r="I438" s="162"/>
      <c r="J438" s="173">
        <f>BK438</f>
        <v>0</v>
      </c>
      <c r="K438" s="159"/>
      <c r="L438" s="164"/>
      <c r="M438" s="165"/>
      <c r="N438" s="166"/>
      <c r="O438" s="166"/>
      <c r="P438" s="167">
        <f>SUM(P439:P453)</f>
        <v>0</v>
      </c>
      <c r="Q438" s="166"/>
      <c r="R438" s="167">
        <f>SUM(R439:R453)</f>
        <v>6.0678310499999997</v>
      </c>
      <c r="S438" s="166"/>
      <c r="T438" s="168">
        <f>SUM(T439:T453)</f>
        <v>16.335929999999998</v>
      </c>
      <c r="AR438" s="169" t="s">
        <v>86</v>
      </c>
      <c r="AT438" s="170" t="s">
        <v>76</v>
      </c>
      <c r="AU438" s="170" t="s">
        <v>84</v>
      </c>
      <c r="AY438" s="169" t="s">
        <v>121</v>
      </c>
      <c r="BK438" s="171">
        <f>SUM(BK439:BK453)</f>
        <v>0</v>
      </c>
    </row>
    <row r="439" spans="2:65" s="1" customFormat="1" ht="16.5" customHeight="1">
      <c r="B439" s="34"/>
      <c r="C439" s="174" t="s">
        <v>827</v>
      </c>
      <c r="D439" s="174" t="s">
        <v>124</v>
      </c>
      <c r="E439" s="175" t="s">
        <v>828</v>
      </c>
      <c r="F439" s="176" t="s">
        <v>829</v>
      </c>
      <c r="G439" s="177" t="s">
        <v>213</v>
      </c>
      <c r="H439" s="178">
        <v>345.40899999999999</v>
      </c>
      <c r="I439" s="179"/>
      <c r="J439" s="180">
        <f>ROUND(I439*H439,2)</f>
        <v>0</v>
      </c>
      <c r="K439" s="176" t="s">
        <v>128</v>
      </c>
      <c r="L439" s="38"/>
      <c r="M439" s="181" t="s">
        <v>1</v>
      </c>
      <c r="N439" s="182" t="s">
        <v>48</v>
      </c>
      <c r="O439" s="60"/>
      <c r="P439" s="183">
        <f>O439*H439</f>
        <v>0</v>
      </c>
      <c r="Q439" s="183">
        <v>0</v>
      </c>
      <c r="R439" s="183">
        <f>Q439*H439</f>
        <v>0</v>
      </c>
      <c r="S439" s="183">
        <v>0</v>
      </c>
      <c r="T439" s="184">
        <f>S439*H439</f>
        <v>0</v>
      </c>
      <c r="AR439" s="16" t="s">
        <v>284</v>
      </c>
      <c r="AT439" s="16" t="s">
        <v>124</v>
      </c>
      <c r="AU439" s="16" t="s">
        <v>86</v>
      </c>
      <c r="AY439" s="16" t="s">
        <v>121</v>
      </c>
      <c r="BE439" s="185">
        <f>IF(N439="základní",J439,0)</f>
        <v>0</v>
      </c>
      <c r="BF439" s="185">
        <f>IF(N439="snížená",J439,0)</f>
        <v>0</v>
      </c>
      <c r="BG439" s="185">
        <f>IF(N439="zákl. přenesená",J439,0)</f>
        <v>0</v>
      </c>
      <c r="BH439" s="185">
        <f>IF(N439="sníž. přenesená",J439,0)</f>
        <v>0</v>
      </c>
      <c r="BI439" s="185">
        <f>IF(N439="nulová",J439,0)</f>
        <v>0</v>
      </c>
      <c r="BJ439" s="16" t="s">
        <v>84</v>
      </c>
      <c r="BK439" s="185">
        <f>ROUND(I439*H439,2)</f>
        <v>0</v>
      </c>
      <c r="BL439" s="16" t="s">
        <v>284</v>
      </c>
      <c r="BM439" s="16" t="s">
        <v>830</v>
      </c>
    </row>
    <row r="440" spans="2:65" s="14" customFormat="1" ht="11.25">
      <c r="B440" s="235"/>
      <c r="C440" s="236"/>
      <c r="D440" s="186" t="s">
        <v>219</v>
      </c>
      <c r="E440" s="237" t="s">
        <v>1</v>
      </c>
      <c r="F440" s="238" t="s">
        <v>831</v>
      </c>
      <c r="G440" s="236"/>
      <c r="H440" s="237" t="s">
        <v>1</v>
      </c>
      <c r="I440" s="239"/>
      <c r="J440" s="236"/>
      <c r="K440" s="236"/>
      <c r="L440" s="240"/>
      <c r="M440" s="241"/>
      <c r="N440" s="242"/>
      <c r="O440" s="242"/>
      <c r="P440" s="242"/>
      <c r="Q440" s="242"/>
      <c r="R440" s="242"/>
      <c r="S440" s="242"/>
      <c r="T440" s="243"/>
      <c r="AT440" s="244" t="s">
        <v>219</v>
      </c>
      <c r="AU440" s="244" t="s">
        <v>86</v>
      </c>
      <c r="AV440" s="14" t="s">
        <v>84</v>
      </c>
      <c r="AW440" s="14" t="s">
        <v>38</v>
      </c>
      <c r="AX440" s="14" t="s">
        <v>77</v>
      </c>
      <c r="AY440" s="244" t="s">
        <v>121</v>
      </c>
    </row>
    <row r="441" spans="2:65" s="11" customFormat="1" ht="11.25">
      <c r="B441" s="192"/>
      <c r="C441" s="193"/>
      <c r="D441" s="186" t="s">
        <v>219</v>
      </c>
      <c r="E441" s="194" t="s">
        <v>1</v>
      </c>
      <c r="F441" s="195" t="s">
        <v>832</v>
      </c>
      <c r="G441" s="193"/>
      <c r="H441" s="196">
        <v>304.55399999999997</v>
      </c>
      <c r="I441" s="197"/>
      <c r="J441" s="193"/>
      <c r="K441" s="193"/>
      <c r="L441" s="198"/>
      <c r="M441" s="199"/>
      <c r="N441" s="200"/>
      <c r="O441" s="200"/>
      <c r="P441" s="200"/>
      <c r="Q441" s="200"/>
      <c r="R441" s="200"/>
      <c r="S441" s="200"/>
      <c r="T441" s="201"/>
      <c r="AT441" s="202" t="s">
        <v>219</v>
      </c>
      <c r="AU441" s="202" t="s">
        <v>86</v>
      </c>
      <c r="AV441" s="11" t="s">
        <v>86</v>
      </c>
      <c r="AW441" s="11" t="s">
        <v>38</v>
      </c>
      <c r="AX441" s="11" t="s">
        <v>77</v>
      </c>
      <c r="AY441" s="202" t="s">
        <v>121</v>
      </c>
    </row>
    <row r="442" spans="2:65" s="11" customFormat="1" ht="11.25">
      <c r="B442" s="192"/>
      <c r="C442" s="193"/>
      <c r="D442" s="186" t="s">
        <v>219</v>
      </c>
      <c r="E442" s="194" t="s">
        <v>1</v>
      </c>
      <c r="F442" s="195" t="s">
        <v>833</v>
      </c>
      <c r="G442" s="193"/>
      <c r="H442" s="196">
        <v>40.854999999999997</v>
      </c>
      <c r="I442" s="197"/>
      <c r="J442" s="193"/>
      <c r="K442" s="193"/>
      <c r="L442" s="198"/>
      <c r="M442" s="199"/>
      <c r="N442" s="200"/>
      <c r="O442" s="200"/>
      <c r="P442" s="200"/>
      <c r="Q442" s="200"/>
      <c r="R442" s="200"/>
      <c r="S442" s="200"/>
      <c r="T442" s="201"/>
      <c r="AT442" s="202" t="s">
        <v>219</v>
      </c>
      <c r="AU442" s="202" t="s">
        <v>86</v>
      </c>
      <c r="AV442" s="11" t="s">
        <v>86</v>
      </c>
      <c r="AW442" s="11" t="s">
        <v>38</v>
      </c>
      <c r="AX442" s="11" t="s">
        <v>77</v>
      </c>
      <c r="AY442" s="202" t="s">
        <v>121</v>
      </c>
    </row>
    <row r="443" spans="2:65" s="12" customFormat="1" ht="11.25">
      <c r="B443" s="203"/>
      <c r="C443" s="204"/>
      <c r="D443" s="186" t="s">
        <v>219</v>
      </c>
      <c r="E443" s="205" t="s">
        <v>1</v>
      </c>
      <c r="F443" s="206" t="s">
        <v>221</v>
      </c>
      <c r="G443" s="204"/>
      <c r="H443" s="207">
        <v>345.40899999999999</v>
      </c>
      <c r="I443" s="208"/>
      <c r="J443" s="204"/>
      <c r="K443" s="204"/>
      <c r="L443" s="209"/>
      <c r="M443" s="210"/>
      <c r="N443" s="211"/>
      <c r="O443" s="211"/>
      <c r="P443" s="211"/>
      <c r="Q443" s="211"/>
      <c r="R443" s="211"/>
      <c r="S443" s="211"/>
      <c r="T443" s="212"/>
      <c r="AT443" s="213" t="s">
        <v>219</v>
      </c>
      <c r="AU443" s="213" t="s">
        <v>86</v>
      </c>
      <c r="AV443" s="12" t="s">
        <v>146</v>
      </c>
      <c r="AW443" s="12" t="s">
        <v>38</v>
      </c>
      <c r="AX443" s="12" t="s">
        <v>84</v>
      </c>
      <c r="AY443" s="213" t="s">
        <v>121</v>
      </c>
    </row>
    <row r="444" spans="2:65" s="1" customFormat="1" ht="16.5" customHeight="1">
      <c r="B444" s="34"/>
      <c r="C444" s="214" t="s">
        <v>834</v>
      </c>
      <c r="D444" s="214" t="s">
        <v>241</v>
      </c>
      <c r="E444" s="215" t="s">
        <v>835</v>
      </c>
      <c r="F444" s="216" t="s">
        <v>836</v>
      </c>
      <c r="G444" s="217" t="s">
        <v>213</v>
      </c>
      <c r="H444" s="218">
        <v>335.00900000000001</v>
      </c>
      <c r="I444" s="219"/>
      <c r="J444" s="220">
        <f>ROUND(I444*H444,2)</f>
        <v>0</v>
      </c>
      <c r="K444" s="216" t="s">
        <v>128</v>
      </c>
      <c r="L444" s="221"/>
      <c r="M444" s="222" t="s">
        <v>1</v>
      </c>
      <c r="N444" s="223" t="s">
        <v>48</v>
      </c>
      <c r="O444" s="60"/>
      <c r="P444" s="183">
        <f>O444*H444</f>
        <v>0</v>
      </c>
      <c r="Q444" s="183">
        <v>1.575E-2</v>
      </c>
      <c r="R444" s="183">
        <f>Q444*H444</f>
        <v>5.2763917500000002</v>
      </c>
      <c r="S444" s="183">
        <v>0</v>
      </c>
      <c r="T444" s="184">
        <f>S444*H444</f>
        <v>0</v>
      </c>
      <c r="AR444" s="16" t="s">
        <v>355</v>
      </c>
      <c r="AT444" s="16" t="s">
        <v>241</v>
      </c>
      <c r="AU444" s="16" t="s">
        <v>86</v>
      </c>
      <c r="AY444" s="16" t="s">
        <v>121</v>
      </c>
      <c r="BE444" s="185">
        <f>IF(N444="základní",J444,0)</f>
        <v>0</v>
      </c>
      <c r="BF444" s="185">
        <f>IF(N444="snížená",J444,0)</f>
        <v>0</v>
      </c>
      <c r="BG444" s="185">
        <f>IF(N444="zákl. přenesená",J444,0)</f>
        <v>0</v>
      </c>
      <c r="BH444" s="185">
        <f>IF(N444="sníž. přenesená",J444,0)</f>
        <v>0</v>
      </c>
      <c r="BI444" s="185">
        <f>IF(N444="nulová",J444,0)</f>
        <v>0</v>
      </c>
      <c r="BJ444" s="16" t="s">
        <v>84</v>
      </c>
      <c r="BK444" s="185">
        <f>ROUND(I444*H444,2)</f>
        <v>0</v>
      </c>
      <c r="BL444" s="16" t="s">
        <v>284</v>
      </c>
      <c r="BM444" s="16" t="s">
        <v>837</v>
      </c>
    </row>
    <row r="445" spans="2:65" s="1" customFormat="1" ht="19.5">
      <c r="B445" s="34"/>
      <c r="C445" s="35"/>
      <c r="D445" s="186" t="s">
        <v>131</v>
      </c>
      <c r="E445" s="35"/>
      <c r="F445" s="187" t="s">
        <v>838</v>
      </c>
      <c r="G445" s="35"/>
      <c r="H445" s="35"/>
      <c r="I445" s="103"/>
      <c r="J445" s="35"/>
      <c r="K445" s="35"/>
      <c r="L445" s="38"/>
      <c r="M445" s="188"/>
      <c r="N445" s="60"/>
      <c r="O445" s="60"/>
      <c r="P445" s="60"/>
      <c r="Q445" s="60"/>
      <c r="R445" s="60"/>
      <c r="S445" s="60"/>
      <c r="T445" s="61"/>
      <c r="AT445" s="16" t="s">
        <v>131</v>
      </c>
      <c r="AU445" s="16" t="s">
        <v>86</v>
      </c>
    </row>
    <row r="446" spans="2:65" s="1" customFormat="1" ht="16.5" customHeight="1">
      <c r="B446" s="34"/>
      <c r="C446" s="214" t="s">
        <v>839</v>
      </c>
      <c r="D446" s="214" t="s">
        <v>241</v>
      </c>
      <c r="E446" s="215" t="s">
        <v>840</v>
      </c>
      <c r="F446" s="216" t="s">
        <v>841</v>
      </c>
      <c r="G446" s="217" t="s">
        <v>213</v>
      </c>
      <c r="H446" s="218">
        <v>22.47</v>
      </c>
      <c r="I446" s="219"/>
      <c r="J446" s="220">
        <f>ROUND(I446*H446,2)</f>
        <v>0</v>
      </c>
      <c r="K446" s="216" t="s">
        <v>128</v>
      </c>
      <c r="L446" s="221"/>
      <c r="M446" s="222" t="s">
        <v>1</v>
      </c>
      <c r="N446" s="223" t="s">
        <v>48</v>
      </c>
      <c r="O446" s="60"/>
      <c r="P446" s="183">
        <f>O446*H446</f>
        <v>0</v>
      </c>
      <c r="Q446" s="183">
        <v>1.9099999999999999E-2</v>
      </c>
      <c r="R446" s="183">
        <f>Q446*H446</f>
        <v>0.42917699999999998</v>
      </c>
      <c r="S446" s="183">
        <v>0</v>
      </c>
      <c r="T446" s="184">
        <f>S446*H446</f>
        <v>0</v>
      </c>
      <c r="AR446" s="16" t="s">
        <v>355</v>
      </c>
      <c r="AT446" s="16" t="s">
        <v>241</v>
      </c>
      <c r="AU446" s="16" t="s">
        <v>86</v>
      </c>
      <c r="AY446" s="16" t="s">
        <v>121</v>
      </c>
      <c r="BE446" s="185">
        <f>IF(N446="základní",J446,0)</f>
        <v>0</v>
      </c>
      <c r="BF446" s="185">
        <f>IF(N446="snížená",J446,0)</f>
        <v>0</v>
      </c>
      <c r="BG446" s="185">
        <f>IF(N446="zákl. přenesená",J446,0)</f>
        <v>0</v>
      </c>
      <c r="BH446" s="185">
        <f>IF(N446="sníž. přenesená",J446,0)</f>
        <v>0</v>
      </c>
      <c r="BI446" s="185">
        <f>IF(N446="nulová",J446,0)</f>
        <v>0</v>
      </c>
      <c r="BJ446" s="16" t="s">
        <v>84</v>
      </c>
      <c r="BK446" s="185">
        <f>ROUND(I446*H446,2)</f>
        <v>0</v>
      </c>
      <c r="BL446" s="16" t="s">
        <v>284</v>
      </c>
      <c r="BM446" s="16" t="s">
        <v>842</v>
      </c>
    </row>
    <row r="447" spans="2:65" s="1" customFormat="1" ht="16.5" customHeight="1">
      <c r="B447" s="34"/>
      <c r="C447" s="214" t="s">
        <v>843</v>
      </c>
      <c r="D447" s="214" t="s">
        <v>241</v>
      </c>
      <c r="E447" s="215" t="s">
        <v>844</v>
      </c>
      <c r="F447" s="216" t="s">
        <v>845</v>
      </c>
      <c r="G447" s="217" t="s">
        <v>213</v>
      </c>
      <c r="H447" s="218">
        <v>22.47</v>
      </c>
      <c r="I447" s="219"/>
      <c r="J447" s="220">
        <f>ROUND(I447*H447,2)</f>
        <v>0</v>
      </c>
      <c r="K447" s="216" t="s">
        <v>128</v>
      </c>
      <c r="L447" s="221"/>
      <c r="M447" s="222" t="s">
        <v>1</v>
      </c>
      <c r="N447" s="223" t="s">
        <v>48</v>
      </c>
      <c r="O447" s="60"/>
      <c r="P447" s="183">
        <f>O447*H447</f>
        <v>0</v>
      </c>
      <c r="Q447" s="183">
        <v>7.4999999999999997E-3</v>
      </c>
      <c r="R447" s="183">
        <f>Q447*H447</f>
        <v>0.16852499999999998</v>
      </c>
      <c r="S447" s="183">
        <v>0</v>
      </c>
      <c r="T447" s="184">
        <f>S447*H447</f>
        <v>0</v>
      </c>
      <c r="AR447" s="16" t="s">
        <v>355</v>
      </c>
      <c r="AT447" s="16" t="s">
        <v>241</v>
      </c>
      <c r="AU447" s="16" t="s">
        <v>86</v>
      </c>
      <c r="AY447" s="16" t="s">
        <v>121</v>
      </c>
      <c r="BE447" s="185">
        <f>IF(N447="základní",J447,0)</f>
        <v>0</v>
      </c>
      <c r="BF447" s="185">
        <f>IF(N447="snížená",J447,0)</f>
        <v>0</v>
      </c>
      <c r="BG447" s="185">
        <f>IF(N447="zákl. přenesená",J447,0)</f>
        <v>0</v>
      </c>
      <c r="BH447" s="185">
        <f>IF(N447="sníž. přenesená",J447,0)</f>
        <v>0</v>
      </c>
      <c r="BI447" s="185">
        <f>IF(N447="nulová",J447,0)</f>
        <v>0</v>
      </c>
      <c r="BJ447" s="16" t="s">
        <v>84</v>
      </c>
      <c r="BK447" s="185">
        <f>ROUND(I447*H447,2)</f>
        <v>0</v>
      </c>
      <c r="BL447" s="16" t="s">
        <v>284</v>
      </c>
      <c r="BM447" s="16" t="s">
        <v>846</v>
      </c>
    </row>
    <row r="448" spans="2:65" s="1" customFormat="1" ht="16.5" customHeight="1">
      <c r="B448" s="34"/>
      <c r="C448" s="174" t="s">
        <v>847</v>
      </c>
      <c r="D448" s="174" t="s">
        <v>124</v>
      </c>
      <c r="E448" s="175" t="s">
        <v>848</v>
      </c>
      <c r="F448" s="176" t="s">
        <v>849</v>
      </c>
      <c r="G448" s="177" t="s">
        <v>217</v>
      </c>
      <c r="H448" s="178">
        <v>8.2899999999999991</v>
      </c>
      <c r="I448" s="179"/>
      <c r="J448" s="180">
        <f>ROUND(I448*H448,2)</f>
        <v>0</v>
      </c>
      <c r="K448" s="176" t="s">
        <v>128</v>
      </c>
      <c r="L448" s="38"/>
      <c r="M448" s="181" t="s">
        <v>1</v>
      </c>
      <c r="N448" s="182" t="s">
        <v>48</v>
      </c>
      <c r="O448" s="60"/>
      <c r="P448" s="183">
        <f>O448*H448</f>
        <v>0</v>
      </c>
      <c r="Q448" s="183">
        <v>2.3369999999999998E-2</v>
      </c>
      <c r="R448" s="183">
        <f>Q448*H448</f>
        <v>0.19373729999999997</v>
      </c>
      <c r="S448" s="183">
        <v>0</v>
      </c>
      <c r="T448" s="184">
        <f>S448*H448</f>
        <v>0</v>
      </c>
      <c r="AR448" s="16" t="s">
        <v>284</v>
      </c>
      <c r="AT448" s="16" t="s">
        <v>124</v>
      </c>
      <c r="AU448" s="16" t="s">
        <v>86</v>
      </c>
      <c r="AY448" s="16" t="s">
        <v>121</v>
      </c>
      <c r="BE448" s="185">
        <f>IF(N448="základní",J448,0)</f>
        <v>0</v>
      </c>
      <c r="BF448" s="185">
        <f>IF(N448="snížená",J448,0)</f>
        <v>0</v>
      </c>
      <c r="BG448" s="185">
        <f>IF(N448="zákl. přenesená",J448,0)</f>
        <v>0</v>
      </c>
      <c r="BH448" s="185">
        <f>IF(N448="sníž. přenesená",J448,0)</f>
        <v>0</v>
      </c>
      <c r="BI448" s="185">
        <f>IF(N448="nulová",J448,0)</f>
        <v>0</v>
      </c>
      <c r="BJ448" s="16" t="s">
        <v>84</v>
      </c>
      <c r="BK448" s="185">
        <f>ROUND(I448*H448,2)</f>
        <v>0</v>
      </c>
      <c r="BL448" s="16" t="s">
        <v>284</v>
      </c>
      <c r="BM448" s="16" t="s">
        <v>850</v>
      </c>
    </row>
    <row r="449" spans="2:65" s="11" customFormat="1" ht="11.25">
      <c r="B449" s="192"/>
      <c r="C449" s="193"/>
      <c r="D449" s="186" t="s">
        <v>219</v>
      </c>
      <c r="E449" s="193"/>
      <c r="F449" s="195" t="s">
        <v>851</v>
      </c>
      <c r="G449" s="193"/>
      <c r="H449" s="196">
        <v>8.2899999999999991</v>
      </c>
      <c r="I449" s="197"/>
      <c r="J449" s="193"/>
      <c r="K449" s="193"/>
      <c r="L449" s="198"/>
      <c r="M449" s="199"/>
      <c r="N449" s="200"/>
      <c r="O449" s="200"/>
      <c r="P449" s="200"/>
      <c r="Q449" s="200"/>
      <c r="R449" s="200"/>
      <c r="S449" s="200"/>
      <c r="T449" s="201"/>
      <c r="AT449" s="202" t="s">
        <v>219</v>
      </c>
      <c r="AU449" s="202" t="s">
        <v>86</v>
      </c>
      <c r="AV449" s="11" t="s">
        <v>86</v>
      </c>
      <c r="AW449" s="11" t="s">
        <v>4</v>
      </c>
      <c r="AX449" s="11" t="s">
        <v>84</v>
      </c>
      <c r="AY449" s="202" t="s">
        <v>121</v>
      </c>
    </row>
    <row r="450" spans="2:65" s="1" customFormat="1" ht="16.5" customHeight="1">
      <c r="B450" s="34"/>
      <c r="C450" s="174" t="s">
        <v>852</v>
      </c>
      <c r="D450" s="174" t="s">
        <v>124</v>
      </c>
      <c r="E450" s="175" t="s">
        <v>853</v>
      </c>
      <c r="F450" s="176" t="s">
        <v>854</v>
      </c>
      <c r="G450" s="177" t="s">
        <v>213</v>
      </c>
      <c r="H450" s="178">
        <v>1089.0619999999999</v>
      </c>
      <c r="I450" s="179"/>
      <c r="J450" s="180">
        <f>ROUND(I450*H450,2)</f>
        <v>0</v>
      </c>
      <c r="K450" s="176" t="s">
        <v>128</v>
      </c>
      <c r="L450" s="38"/>
      <c r="M450" s="181" t="s">
        <v>1</v>
      </c>
      <c r="N450" s="182" t="s">
        <v>48</v>
      </c>
      <c r="O450" s="60"/>
      <c r="P450" s="183">
        <f>O450*H450</f>
        <v>0</v>
      </c>
      <c r="Q450" s="183">
        <v>0</v>
      </c>
      <c r="R450" s="183">
        <f>Q450*H450</f>
        <v>0</v>
      </c>
      <c r="S450" s="183">
        <v>1.4999999999999999E-2</v>
      </c>
      <c r="T450" s="184">
        <f>S450*H450</f>
        <v>16.335929999999998</v>
      </c>
      <c r="AR450" s="16" t="s">
        <v>284</v>
      </c>
      <c r="AT450" s="16" t="s">
        <v>124</v>
      </c>
      <c r="AU450" s="16" t="s">
        <v>86</v>
      </c>
      <c r="AY450" s="16" t="s">
        <v>121</v>
      </c>
      <c r="BE450" s="185">
        <f>IF(N450="základní",J450,0)</f>
        <v>0</v>
      </c>
      <c r="BF450" s="185">
        <f>IF(N450="snížená",J450,0)</f>
        <v>0</v>
      </c>
      <c r="BG450" s="185">
        <f>IF(N450="zákl. přenesená",J450,0)</f>
        <v>0</v>
      </c>
      <c r="BH450" s="185">
        <f>IF(N450="sníž. přenesená",J450,0)</f>
        <v>0</v>
      </c>
      <c r="BI450" s="185">
        <f>IF(N450="nulová",J450,0)</f>
        <v>0</v>
      </c>
      <c r="BJ450" s="16" t="s">
        <v>84</v>
      </c>
      <c r="BK450" s="185">
        <f>ROUND(I450*H450,2)</f>
        <v>0</v>
      </c>
      <c r="BL450" s="16" t="s">
        <v>284</v>
      </c>
      <c r="BM450" s="16" t="s">
        <v>855</v>
      </c>
    </row>
    <row r="451" spans="2:65" s="11" customFormat="1" ht="11.25">
      <c r="B451" s="192"/>
      <c r="C451" s="193"/>
      <c r="D451" s="186" t="s">
        <v>219</v>
      </c>
      <c r="E451" s="194" t="s">
        <v>1</v>
      </c>
      <c r="F451" s="195" t="s">
        <v>672</v>
      </c>
      <c r="G451" s="193"/>
      <c r="H451" s="196">
        <v>1089.0619999999999</v>
      </c>
      <c r="I451" s="197"/>
      <c r="J451" s="193"/>
      <c r="K451" s="193"/>
      <c r="L451" s="198"/>
      <c r="M451" s="199"/>
      <c r="N451" s="200"/>
      <c r="O451" s="200"/>
      <c r="P451" s="200"/>
      <c r="Q451" s="200"/>
      <c r="R451" s="200"/>
      <c r="S451" s="200"/>
      <c r="T451" s="201"/>
      <c r="AT451" s="202" t="s">
        <v>219</v>
      </c>
      <c r="AU451" s="202" t="s">
        <v>86</v>
      </c>
      <c r="AV451" s="11" t="s">
        <v>86</v>
      </c>
      <c r="AW451" s="11" t="s">
        <v>38</v>
      </c>
      <c r="AX451" s="11" t="s">
        <v>77</v>
      </c>
      <c r="AY451" s="202" t="s">
        <v>121</v>
      </c>
    </row>
    <row r="452" spans="2:65" s="12" customFormat="1" ht="11.25">
      <c r="B452" s="203"/>
      <c r="C452" s="204"/>
      <c r="D452" s="186" t="s">
        <v>219</v>
      </c>
      <c r="E452" s="205" t="s">
        <v>1</v>
      </c>
      <c r="F452" s="206" t="s">
        <v>221</v>
      </c>
      <c r="G452" s="204"/>
      <c r="H452" s="207">
        <v>1089.0619999999999</v>
      </c>
      <c r="I452" s="208"/>
      <c r="J452" s="204"/>
      <c r="K452" s="204"/>
      <c r="L452" s="209"/>
      <c r="M452" s="210"/>
      <c r="N452" s="211"/>
      <c r="O452" s="211"/>
      <c r="P452" s="211"/>
      <c r="Q452" s="211"/>
      <c r="R452" s="211"/>
      <c r="S452" s="211"/>
      <c r="T452" s="212"/>
      <c r="AT452" s="213" t="s">
        <v>219</v>
      </c>
      <c r="AU452" s="213" t="s">
        <v>86</v>
      </c>
      <c r="AV452" s="12" t="s">
        <v>146</v>
      </c>
      <c r="AW452" s="12" t="s">
        <v>38</v>
      </c>
      <c r="AX452" s="12" t="s">
        <v>84</v>
      </c>
      <c r="AY452" s="213" t="s">
        <v>121</v>
      </c>
    </row>
    <row r="453" spans="2:65" s="1" customFormat="1" ht="16.5" customHeight="1">
      <c r="B453" s="34"/>
      <c r="C453" s="174" t="s">
        <v>856</v>
      </c>
      <c r="D453" s="174" t="s">
        <v>124</v>
      </c>
      <c r="E453" s="175" t="s">
        <v>857</v>
      </c>
      <c r="F453" s="176" t="s">
        <v>858</v>
      </c>
      <c r="G453" s="177" t="s">
        <v>659</v>
      </c>
      <c r="H453" s="245"/>
      <c r="I453" s="179"/>
      <c r="J453" s="180">
        <f>ROUND(I453*H453,2)</f>
        <v>0</v>
      </c>
      <c r="K453" s="176" t="s">
        <v>128</v>
      </c>
      <c r="L453" s="38"/>
      <c r="M453" s="181" t="s">
        <v>1</v>
      </c>
      <c r="N453" s="182" t="s">
        <v>48</v>
      </c>
      <c r="O453" s="60"/>
      <c r="P453" s="183">
        <f>O453*H453</f>
        <v>0</v>
      </c>
      <c r="Q453" s="183">
        <v>0</v>
      </c>
      <c r="R453" s="183">
        <f>Q453*H453</f>
        <v>0</v>
      </c>
      <c r="S453" s="183">
        <v>0</v>
      </c>
      <c r="T453" s="184">
        <f>S453*H453</f>
        <v>0</v>
      </c>
      <c r="AR453" s="16" t="s">
        <v>284</v>
      </c>
      <c r="AT453" s="16" t="s">
        <v>124</v>
      </c>
      <c r="AU453" s="16" t="s">
        <v>86</v>
      </c>
      <c r="AY453" s="16" t="s">
        <v>121</v>
      </c>
      <c r="BE453" s="185">
        <f>IF(N453="základní",J453,0)</f>
        <v>0</v>
      </c>
      <c r="BF453" s="185">
        <f>IF(N453="snížená",J453,0)</f>
        <v>0</v>
      </c>
      <c r="BG453" s="185">
        <f>IF(N453="zákl. přenesená",J453,0)</f>
        <v>0</v>
      </c>
      <c r="BH453" s="185">
        <f>IF(N453="sníž. přenesená",J453,0)</f>
        <v>0</v>
      </c>
      <c r="BI453" s="185">
        <f>IF(N453="nulová",J453,0)</f>
        <v>0</v>
      </c>
      <c r="BJ453" s="16" t="s">
        <v>84</v>
      </c>
      <c r="BK453" s="185">
        <f>ROUND(I453*H453,2)</f>
        <v>0</v>
      </c>
      <c r="BL453" s="16" t="s">
        <v>284</v>
      </c>
      <c r="BM453" s="16" t="s">
        <v>859</v>
      </c>
    </row>
    <row r="454" spans="2:65" s="10" customFormat="1" ht="22.9" customHeight="1">
      <c r="B454" s="158"/>
      <c r="C454" s="159"/>
      <c r="D454" s="160" t="s">
        <v>76</v>
      </c>
      <c r="E454" s="172" t="s">
        <v>860</v>
      </c>
      <c r="F454" s="172" t="s">
        <v>861</v>
      </c>
      <c r="G454" s="159"/>
      <c r="H454" s="159"/>
      <c r="I454" s="162"/>
      <c r="J454" s="173">
        <f>BK454</f>
        <v>0</v>
      </c>
      <c r="K454" s="159"/>
      <c r="L454" s="164"/>
      <c r="M454" s="165"/>
      <c r="N454" s="166"/>
      <c r="O454" s="166"/>
      <c r="P454" s="167">
        <f>SUM(P455:P487)</f>
        <v>0</v>
      </c>
      <c r="Q454" s="166"/>
      <c r="R454" s="167">
        <f>SUM(R455:R487)</f>
        <v>0</v>
      </c>
      <c r="S454" s="166"/>
      <c r="T454" s="168">
        <f>SUM(T455:T487)</f>
        <v>2.8655428000000001</v>
      </c>
      <c r="AR454" s="169" t="s">
        <v>86</v>
      </c>
      <c r="AT454" s="170" t="s">
        <v>76</v>
      </c>
      <c r="AU454" s="170" t="s">
        <v>84</v>
      </c>
      <c r="AY454" s="169" t="s">
        <v>121</v>
      </c>
      <c r="BK454" s="171">
        <f>SUM(BK455:BK487)</f>
        <v>0</v>
      </c>
    </row>
    <row r="455" spans="2:65" s="1" customFormat="1" ht="16.5" customHeight="1">
      <c r="B455" s="34"/>
      <c r="C455" s="174" t="s">
        <v>862</v>
      </c>
      <c r="D455" s="174" t="s">
        <v>124</v>
      </c>
      <c r="E455" s="175" t="s">
        <v>863</v>
      </c>
      <c r="F455" s="176" t="s">
        <v>864</v>
      </c>
      <c r="G455" s="177" t="s">
        <v>271</v>
      </c>
      <c r="H455" s="178">
        <v>276.3</v>
      </c>
      <c r="I455" s="179"/>
      <c r="J455" s="180">
        <f>ROUND(I455*H455,2)</f>
        <v>0</v>
      </c>
      <c r="K455" s="176" t="s">
        <v>128</v>
      </c>
      <c r="L455" s="38"/>
      <c r="M455" s="181" t="s">
        <v>1</v>
      </c>
      <c r="N455" s="182" t="s">
        <v>48</v>
      </c>
      <c r="O455" s="60"/>
      <c r="P455" s="183">
        <f>O455*H455</f>
        <v>0</v>
      </c>
      <c r="Q455" s="183">
        <v>0</v>
      </c>
      <c r="R455" s="183">
        <f>Q455*H455</f>
        <v>0</v>
      </c>
      <c r="S455" s="183">
        <v>1.67E-3</v>
      </c>
      <c r="T455" s="184">
        <f>S455*H455</f>
        <v>0.46142100000000003</v>
      </c>
      <c r="AR455" s="16" t="s">
        <v>284</v>
      </c>
      <c r="AT455" s="16" t="s">
        <v>124</v>
      </c>
      <c r="AU455" s="16" t="s">
        <v>86</v>
      </c>
      <c r="AY455" s="16" t="s">
        <v>121</v>
      </c>
      <c r="BE455" s="185">
        <f>IF(N455="základní",J455,0)</f>
        <v>0</v>
      </c>
      <c r="BF455" s="185">
        <f>IF(N455="snížená",J455,0)</f>
        <v>0</v>
      </c>
      <c r="BG455" s="185">
        <f>IF(N455="zákl. přenesená",J455,0)</f>
        <v>0</v>
      </c>
      <c r="BH455" s="185">
        <f>IF(N455="sníž. přenesená",J455,0)</f>
        <v>0</v>
      </c>
      <c r="BI455" s="185">
        <f>IF(N455="nulová",J455,0)</f>
        <v>0</v>
      </c>
      <c r="BJ455" s="16" t="s">
        <v>84</v>
      </c>
      <c r="BK455" s="185">
        <f>ROUND(I455*H455,2)</f>
        <v>0</v>
      </c>
      <c r="BL455" s="16" t="s">
        <v>284</v>
      </c>
      <c r="BM455" s="16" t="s">
        <v>865</v>
      </c>
    </row>
    <row r="456" spans="2:65" s="1" customFormat="1" ht="16.5" customHeight="1">
      <c r="B456" s="34"/>
      <c r="C456" s="174" t="s">
        <v>866</v>
      </c>
      <c r="D456" s="174" t="s">
        <v>124</v>
      </c>
      <c r="E456" s="175" t="s">
        <v>867</v>
      </c>
      <c r="F456" s="176" t="s">
        <v>868</v>
      </c>
      <c r="G456" s="177" t="s">
        <v>271</v>
      </c>
      <c r="H456" s="178">
        <v>1262.5</v>
      </c>
      <c r="I456" s="179"/>
      <c r="J456" s="180">
        <f>ROUND(I456*H456,2)</f>
        <v>0</v>
      </c>
      <c r="K456" s="176" t="s">
        <v>128</v>
      </c>
      <c r="L456" s="38"/>
      <c r="M456" s="181" t="s">
        <v>1</v>
      </c>
      <c r="N456" s="182" t="s">
        <v>48</v>
      </c>
      <c r="O456" s="60"/>
      <c r="P456" s="183">
        <f>O456*H456</f>
        <v>0</v>
      </c>
      <c r="Q456" s="183">
        <v>0</v>
      </c>
      <c r="R456" s="183">
        <f>Q456*H456</f>
        <v>0</v>
      </c>
      <c r="S456" s="183">
        <v>1.75E-3</v>
      </c>
      <c r="T456" s="184">
        <f>S456*H456</f>
        <v>2.2093750000000001</v>
      </c>
      <c r="AR456" s="16" t="s">
        <v>284</v>
      </c>
      <c r="AT456" s="16" t="s">
        <v>124</v>
      </c>
      <c r="AU456" s="16" t="s">
        <v>86</v>
      </c>
      <c r="AY456" s="16" t="s">
        <v>121</v>
      </c>
      <c r="BE456" s="185">
        <f>IF(N456="základní",J456,0)</f>
        <v>0</v>
      </c>
      <c r="BF456" s="185">
        <f>IF(N456="snížená",J456,0)</f>
        <v>0</v>
      </c>
      <c r="BG456" s="185">
        <f>IF(N456="zákl. přenesená",J456,0)</f>
        <v>0</v>
      </c>
      <c r="BH456" s="185">
        <f>IF(N456="sníž. přenesená",J456,0)</f>
        <v>0</v>
      </c>
      <c r="BI456" s="185">
        <f>IF(N456="nulová",J456,0)</f>
        <v>0</v>
      </c>
      <c r="BJ456" s="16" t="s">
        <v>84</v>
      </c>
      <c r="BK456" s="185">
        <f>ROUND(I456*H456,2)</f>
        <v>0</v>
      </c>
      <c r="BL456" s="16" t="s">
        <v>284</v>
      </c>
      <c r="BM456" s="16" t="s">
        <v>869</v>
      </c>
    </row>
    <row r="457" spans="2:65" s="1" customFormat="1" ht="16.5" customHeight="1">
      <c r="B457" s="34"/>
      <c r="C457" s="174" t="s">
        <v>870</v>
      </c>
      <c r="D457" s="174" t="s">
        <v>124</v>
      </c>
      <c r="E457" s="175" t="s">
        <v>871</v>
      </c>
      <c r="F457" s="176" t="s">
        <v>872</v>
      </c>
      <c r="G457" s="177" t="s">
        <v>271</v>
      </c>
      <c r="H457" s="178">
        <v>37.018000000000001</v>
      </c>
      <c r="I457" s="179"/>
      <c r="J457" s="180">
        <f>ROUND(I457*H457,2)</f>
        <v>0</v>
      </c>
      <c r="K457" s="176" t="s">
        <v>128</v>
      </c>
      <c r="L457" s="38"/>
      <c r="M457" s="181" t="s">
        <v>1</v>
      </c>
      <c r="N457" s="182" t="s">
        <v>48</v>
      </c>
      <c r="O457" s="60"/>
      <c r="P457" s="183">
        <f>O457*H457</f>
        <v>0</v>
      </c>
      <c r="Q457" s="183">
        <v>0</v>
      </c>
      <c r="R457" s="183">
        <f>Q457*H457</f>
        <v>0</v>
      </c>
      <c r="S457" s="183">
        <v>2.5999999999999999E-3</v>
      </c>
      <c r="T457" s="184">
        <f>S457*H457</f>
        <v>9.6246799999999993E-2</v>
      </c>
      <c r="AR457" s="16" t="s">
        <v>284</v>
      </c>
      <c r="AT457" s="16" t="s">
        <v>124</v>
      </c>
      <c r="AU457" s="16" t="s">
        <v>86</v>
      </c>
      <c r="AY457" s="16" t="s">
        <v>121</v>
      </c>
      <c r="BE457" s="185">
        <f>IF(N457="základní",J457,0)</f>
        <v>0</v>
      </c>
      <c r="BF457" s="185">
        <f>IF(N457="snížená",J457,0)</f>
        <v>0</v>
      </c>
      <c r="BG457" s="185">
        <f>IF(N457="zákl. přenesená",J457,0)</f>
        <v>0</v>
      </c>
      <c r="BH457" s="185">
        <f>IF(N457="sníž. přenesená",J457,0)</f>
        <v>0</v>
      </c>
      <c r="BI457" s="185">
        <f>IF(N457="nulová",J457,0)</f>
        <v>0</v>
      </c>
      <c r="BJ457" s="16" t="s">
        <v>84</v>
      </c>
      <c r="BK457" s="185">
        <f>ROUND(I457*H457,2)</f>
        <v>0</v>
      </c>
      <c r="BL457" s="16" t="s">
        <v>284</v>
      </c>
      <c r="BM457" s="16" t="s">
        <v>873</v>
      </c>
    </row>
    <row r="458" spans="2:65" s="1" customFormat="1" ht="16.5" customHeight="1">
      <c r="B458" s="34"/>
      <c r="C458" s="174" t="s">
        <v>874</v>
      </c>
      <c r="D458" s="174" t="s">
        <v>124</v>
      </c>
      <c r="E458" s="175" t="s">
        <v>875</v>
      </c>
      <c r="F458" s="176" t="s">
        <v>876</v>
      </c>
      <c r="G458" s="177" t="s">
        <v>271</v>
      </c>
      <c r="H458" s="178">
        <v>25</v>
      </c>
      <c r="I458" s="179"/>
      <c r="J458" s="180">
        <f>ROUND(I458*H458,2)</f>
        <v>0</v>
      </c>
      <c r="K458" s="176" t="s">
        <v>128</v>
      </c>
      <c r="L458" s="38"/>
      <c r="M458" s="181" t="s">
        <v>1</v>
      </c>
      <c r="N458" s="182" t="s">
        <v>48</v>
      </c>
      <c r="O458" s="60"/>
      <c r="P458" s="183">
        <f>O458*H458</f>
        <v>0</v>
      </c>
      <c r="Q458" s="183">
        <v>0</v>
      </c>
      <c r="R458" s="183">
        <f>Q458*H458</f>
        <v>0</v>
      </c>
      <c r="S458" s="183">
        <v>3.9399999999999999E-3</v>
      </c>
      <c r="T458" s="184">
        <f>S458*H458</f>
        <v>9.8500000000000004E-2</v>
      </c>
      <c r="AR458" s="16" t="s">
        <v>284</v>
      </c>
      <c r="AT458" s="16" t="s">
        <v>124</v>
      </c>
      <c r="AU458" s="16" t="s">
        <v>86</v>
      </c>
      <c r="AY458" s="16" t="s">
        <v>121</v>
      </c>
      <c r="BE458" s="185">
        <f>IF(N458="základní",J458,0)</f>
        <v>0</v>
      </c>
      <c r="BF458" s="185">
        <f>IF(N458="snížená",J458,0)</f>
        <v>0</v>
      </c>
      <c r="BG458" s="185">
        <f>IF(N458="zákl. přenesená",J458,0)</f>
        <v>0</v>
      </c>
      <c r="BH458" s="185">
        <f>IF(N458="sníž. přenesená",J458,0)</f>
        <v>0</v>
      </c>
      <c r="BI458" s="185">
        <f>IF(N458="nulová",J458,0)</f>
        <v>0</v>
      </c>
      <c r="BJ458" s="16" t="s">
        <v>84</v>
      </c>
      <c r="BK458" s="185">
        <f>ROUND(I458*H458,2)</f>
        <v>0</v>
      </c>
      <c r="BL458" s="16" t="s">
        <v>284</v>
      </c>
      <c r="BM458" s="16" t="s">
        <v>877</v>
      </c>
    </row>
    <row r="459" spans="2:65" s="1" customFormat="1" ht="16.5" customHeight="1">
      <c r="B459" s="34"/>
      <c r="C459" s="174" t="s">
        <v>878</v>
      </c>
      <c r="D459" s="174" t="s">
        <v>124</v>
      </c>
      <c r="E459" s="175" t="s">
        <v>879</v>
      </c>
      <c r="F459" s="176" t="s">
        <v>880</v>
      </c>
      <c r="G459" s="177" t="s">
        <v>271</v>
      </c>
      <c r="H459" s="178">
        <v>395.90800000000002</v>
      </c>
      <c r="I459" s="179"/>
      <c r="J459" s="180">
        <f>ROUND(I459*H459,2)</f>
        <v>0</v>
      </c>
      <c r="K459" s="176" t="s">
        <v>252</v>
      </c>
      <c r="L459" s="38"/>
      <c r="M459" s="181" t="s">
        <v>1</v>
      </c>
      <c r="N459" s="182" t="s">
        <v>48</v>
      </c>
      <c r="O459" s="60"/>
      <c r="P459" s="183">
        <f>O459*H459</f>
        <v>0</v>
      </c>
      <c r="Q459" s="183">
        <v>0</v>
      </c>
      <c r="R459" s="183">
        <f>Q459*H459</f>
        <v>0</v>
      </c>
      <c r="S459" s="183">
        <v>0</v>
      </c>
      <c r="T459" s="184">
        <f>S459*H459</f>
        <v>0</v>
      </c>
      <c r="AR459" s="16" t="s">
        <v>284</v>
      </c>
      <c r="AT459" s="16" t="s">
        <v>124</v>
      </c>
      <c r="AU459" s="16" t="s">
        <v>86</v>
      </c>
      <c r="AY459" s="16" t="s">
        <v>121</v>
      </c>
      <c r="BE459" s="185">
        <f>IF(N459="základní",J459,0)</f>
        <v>0</v>
      </c>
      <c r="BF459" s="185">
        <f>IF(N459="snížená",J459,0)</f>
        <v>0</v>
      </c>
      <c r="BG459" s="185">
        <f>IF(N459="zákl. přenesená",J459,0)</f>
        <v>0</v>
      </c>
      <c r="BH459" s="185">
        <f>IF(N459="sníž. přenesená",J459,0)</f>
        <v>0</v>
      </c>
      <c r="BI459" s="185">
        <f>IF(N459="nulová",J459,0)</f>
        <v>0</v>
      </c>
      <c r="BJ459" s="16" t="s">
        <v>84</v>
      </c>
      <c r="BK459" s="185">
        <f>ROUND(I459*H459,2)</f>
        <v>0</v>
      </c>
      <c r="BL459" s="16" t="s">
        <v>284</v>
      </c>
      <c r="BM459" s="16" t="s">
        <v>881</v>
      </c>
    </row>
    <row r="460" spans="2:65" s="1" customFormat="1" ht="58.5">
      <c r="B460" s="34"/>
      <c r="C460" s="35"/>
      <c r="D460" s="186" t="s">
        <v>131</v>
      </c>
      <c r="E460" s="35"/>
      <c r="F460" s="187" t="s">
        <v>882</v>
      </c>
      <c r="G460" s="35"/>
      <c r="H460" s="35"/>
      <c r="I460" s="103"/>
      <c r="J460" s="35"/>
      <c r="K460" s="35"/>
      <c r="L460" s="38"/>
      <c r="M460" s="188"/>
      <c r="N460" s="60"/>
      <c r="O460" s="60"/>
      <c r="P460" s="60"/>
      <c r="Q460" s="60"/>
      <c r="R460" s="60"/>
      <c r="S460" s="60"/>
      <c r="T460" s="61"/>
      <c r="AT460" s="16" t="s">
        <v>131</v>
      </c>
      <c r="AU460" s="16" t="s">
        <v>86</v>
      </c>
    </row>
    <row r="461" spans="2:65" s="1" customFormat="1" ht="16.5" customHeight="1">
      <c r="B461" s="34"/>
      <c r="C461" s="174" t="s">
        <v>883</v>
      </c>
      <c r="D461" s="174" t="s">
        <v>124</v>
      </c>
      <c r="E461" s="175" t="s">
        <v>884</v>
      </c>
      <c r="F461" s="176" t="s">
        <v>885</v>
      </c>
      <c r="G461" s="177" t="s">
        <v>271</v>
      </c>
      <c r="H461" s="178">
        <v>364.70100000000002</v>
      </c>
      <c r="I461" s="179"/>
      <c r="J461" s="180">
        <f>ROUND(I461*H461,2)</f>
        <v>0</v>
      </c>
      <c r="K461" s="176" t="s">
        <v>252</v>
      </c>
      <c r="L461" s="38"/>
      <c r="M461" s="181" t="s">
        <v>1</v>
      </c>
      <c r="N461" s="182" t="s">
        <v>48</v>
      </c>
      <c r="O461" s="60"/>
      <c r="P461" s="183">
        <f>O461*H461</f>
        <v>0</v>
      </c>
      <c r="Q461" s="183">
        <v>0</v>
      </c>
      <c r="R461" s="183">
        <f>Q461*H461</f>
        <v>0</v>
      </c>
      <c r="S461" s="183">
        <v>0</v>
      </c>
      <c r="T461" s="184">
        <f>S461*H461</f>
        <v>0</v>
      </c>
      <c r="AR461" s="16" t="s">
        <v>284</v>
      </c>
      <c r="AT461" s="16" t="s">
        <v>124</v>
      </c>
      <c r="AU461" s="16" t="s">
        <v>86</v>
      </c>
      <c r="AY461" s="16" t="s">
        <v>121</v>
      </c>
      <c r="BE461" s="185">
        <f>IF(N461="základní",J461,0)</f>
        <v>0</v>
      </c>
      <c r="BF461" s="185">
        <f>IF(N461="snížená",J461,0)</f>
        <v>0</v>
      </c>
      <c r="BG461" s="185">
        <f>IF(N461="zákl. přenesená",J461,0)</f>
        <v>0</v>
      </c>
      <c r="BH461" s="185">
        <f>IF(N461="sníž. přenesená",J461,0)</f>
        <v>0</v>
      </c>
      <c r="BI461" s="185">
        <f>IF(N461="nulová",J461,0)</f>
        <v>0</v>
      </c>
      <c r="BJ461" s="16" t="s">
        <v>84</v>
      </c>
      <c r="BK461" s="185">
        <f>ROUND(I461*H461,2)</f>
        <v>0</v>
      </c>
      <c r="BL461" s="16" t="s">
        <v>284</v>
      </c>
      <c r="BM461" s="16" t="s">
        <v>886</v>
      </c>
    </row>
    <row r="462" spans="2:65" s="1" customFormat="1" ht="58.5">
      <c r="B462" s="34"/>
      <c r="C462" s="35"/>
      <c r="D462" s="186" t="s">
        <v>131</v>
      </c>
      <c r="E462" s="35"/>
      <c r="F462" s="187" t="s">
        <v>882</v>
      </c>
      <c r="G462" s="35"/>
      <c r="H462" s="35"/>
      <c r="I462" s="103"/>
      <c r="J462" s="35"/>
      <c r="K462" s="35"/>
      <c r="L462" s="38"/>
      <c r="M462" s="188"/>
      <c r="N462" s="60"/>
      <c r="O462" s="60"/>
      <c r="P462" s="60"/>
      <c r="Q462" s="60"/>
      <c r="R462" s="60"/>
      <c r="S462" s="60"/>
      <c r="T462" s="61"/>
      <c r="AT462" s="16" t="s">
        <v>131</v>
      </c>
      <c r="AU462" s="16" t="s">
        <v>86</v>
      </c>
    </row>
    <row r="463" spans="2:65" s="1" customFormat="1" ht="16.5" customHeight="1">
      <c r="B463" s="34"/>
      <c r="C463" s="174" t="s">
        <v>887</v>
      </c>
      <c r="D463" s="174" t="s">
        <v>124</v>
      </c>
      <c r="E463" s="175" t="s">
        <v>888</v>
      </c>
      <c r="F463" s="176" t="s">
        <v>889</v>
      </c>
      <c r="G463" s="177" t="s">
        <v>271</v>
      </c>
      <c r="H463" s="178">
        <v>411.161</v>
      </c>
      <c r="I463" s="179"/>
      <c r="J463" s="180">
        <f>ROUND(I463*H463,2)</f>
        <v>0</v>
      </c>
      <c r="K463" s="176" t="s">
        <v>252</v>
      </c>
      <c r="L463" s="38"/>
      <c r="M463" s="181" t="s">
        <v>1</v>
      </c>
      <c r="N463" s="182" t="s">
        <v>48</v>
      </c>
      <c r="O463" s="60"/>
      <c r="P463" s="183">
        <f>O463*H463</f>
        <v>0</v>
      </c>
      <c r="Q463" s="183">
        <v>0</v>
      </c>
      <c r="R463" s="183">
        <f>Q463*H463</f>
        <v>0</v>
      </c>
      <c r="S463" s="183">
        <v>0</v>
      </c>
      <c r="T463" s="184">
        <f>S463*H463</f>
        <v>0</v>
      </c>
      <c r="AR463" s="16" t="s">
        <v>284</v>
      </c>
      <c r="AT463" s="16" t="s">
        <v>124</v>
      </c>
      <c r="AU463" s="16" t="s">
        <v>86</v>
      </c>
      <c r="AY463" s="16" t="s">
        <v>121</v>
      </c>
      <c r="BE463" s="185">
        <f>IF(N463="základní",J463,0)</f>
        <v>0</v>
      </c>
      <c r="BF463" s="185">
        <f>IF(N463="snížená",J463,0)</f>
        <v>0</v>
      </c>
      <c r="BG463" s="185">
        <f>IF(N463="zákl. přenesená",J463,0)</f>
        <v>0</v>
      </c>
      <c r="BH463" s="185">
        <f>IF(N463="sníž. přenesená",J463,0)</f>
        <v>0</v>
      </c>
      <c r="BI463" s="185">
        <f>IF(N463="nulová",J463,0)</f>
        <v>0</v>
      </c>
      <c r="BJ463" s="16" t="s">
        <v>84</v>
      </c>
      <c r="BK463" s="185">
        <f>ROUND(I463*H463,2)</f>
        <v>0</v>
      </c>
      <c r="BL463" s="16" t="s">
        <v>284</v>
      </c>
      <c r="BM463" s="16" t="s">
        <v>890</v>
      </c>
    </row>
    <row r="464" spans="2:65" s="1" customFormat="1" ht="58.5">
      <c r="B464" s="34"/>
      <c r="C464" s="35"/>
      <c r="D464" s="186" t="s">
        <v>131</v>
      </c>
      <c r="E464" s="35"/>
      <c r="F464" s="187" t="s">
        <v>882</v>
      </c>
      <c r="G464" s="35"/>
      <c r="H464" s="35"/>
      <c r="I464" s="103"/>
      <c r="J464" s="35"/>
      <c r="K464" s="35"/>
      <c r="L464" s="38"/>
      <c r="M464" s="188"/>
      <c r="N464" s="60"/>
      <c r="O464" s="60"/>
      <c r="P464" s="60"/>
      <c r="Q464" s="60"/>
      <c r="R464" s="60"/>
      <c r="S464" s="60"/>
      <c r="T464" s="61"/>
      <c r="AT464" s="16" t="s">
        <v>131</v>
      </c>
      <c r="AU464" s="16" t="s">
        <v>86</v>
      </c>
    </row>
    <row r="465" spans="2:65" s="1" customFormat="1" ht="16.5" customHeight="1">
      <c r="B465" s="34"/>
      <c r="C465" s="174" t="s">
        <v>891</v>
      </c>
      <c r="D465" s="174" t="s">
        <v>124</v>
      </c>
      <c r="E465" s="175" t="s">
        <v>892</v>
      </c>
      <c r="F465" s="176" t="s">
        <v>893</v>
      </c>
      <c r="G465" s="177" t="s">
        <v>271</v>
      </c>
      <c r="H465" s="178">
        <v>36.795000000000002</v>
      </c>
      <c r="I465" s="179"/>
      <c r="J465" s="180">
        <f>ROUND(I465*H465,2)</f>
        <v>0</v>
      </c>
      <c r="K465" s="176" t="s">
        <v>252</v>
      </c>
      <c r="L465" s="38"/>
      <c r="M465" s="181" t="s">
        <v>1</v>
      </c>
      <c r="N465" s="182" t="s">
        <v>48</v>
      </c>
      <c r="O465" s="60"/>
      <c r="P465" s="183">
        <f>O465*H465</f>
        <v>0</v>
      </c>
      <c r="Q465" s="183">
        <v>0</v>
      </c>
      <c r="R465" s="183">
        <f>Q465*H465</f>
        <v>0</v>
      </c>
      <c r="S465" s="183">
        <v>0</v>
      </c>
      <c r="T465" s="184">
        <f>S465*H465</f>
        <v>0</v>
      </c>
      <c r="AR465" s="16" t="s">
        <v>284</v>
      </c>
      <c r="AT465" s="16" t="s">
        <v>124</v>
      </c>
      <c r="AU465" s="16" t="s">
        <v>86</v>
      </c>
      <c r="AY465" s="16" t="s">
        <v>121</v>
      </c>
      <c r="BE465" s="185">
        <f>IF(N465="základní",J465,0)</f>
        <v>0</v>
      </c>
      <c r="BF465" s="185">
        <f>IF(N465="snížená",J465,0)</f>
        <v>0</v>
      </c>
      <c r="BG465" s="185">
        <f>IF(N465="zákl. přenesená",J465,0)</f>
        <v>0</v>
      </c>
      <c r="BH465" s="185">
        <f>IF(N465="sníž. přenesená",J465,0)</f>
        <v>0</v>
      </c>
      <c r="BI465" s="185">
        <f>IF(N465="nulová",J465,0)</f>
        <v>0</v>
      </c>
      <c r="BJ465" s="16" t="s">
        <v>84</v>
      </c>
      <c r="BK465" s="185">
        <f>ROUND(I465*H465,2)</f>
        <v>0</v>
      </c>
      <c r="BL465" s="16" t="s">
        <v>284</v>
      </c>
      <c r="BM465" s="16" t="s">
        <v>894</v>
      </c>
    </row>
    <row r="466" spans="2:65" s="1" customFormat="1" ht="58.5">
      <c r="B466" s="34"/>
      <c r="C466" s="35"/>
      <c r="D466" s="186" t="s">
        <v>131</v>
      </c>
      <c r="E466" s="35"/>
      <c r="F466" s="187" t="s">
        <v>882</v>
      </c>
      <c r="G466" s="35"/>
      <c r="H466" s="35"/>
      <c r="I466" s="103"/>
      <c r="J466" s="35"/>
      <c r="K466" s="35"/>
      <c r="L466" s="38"/>
      <c r="M466" s="188"/>
      <c r="N466" s="60"/>
      <c r="O466" s="60"/>
      <c r="P466" s="60"/>
      <c r="Q466" s="60"/>
      <c r="R466" s="60"/>
      <c r="S466" s="60"/>
      <c r="T466" s="61"/>
      <c r="AT466" s="16" t="s">
        <v>131</v>
      </c>
      <c r="AU466" s="16" t="s">
        <v>86</v>
      </c>
    </row>
    <row r="467" spans="2:65" s="1" customFormat="1" ht="16.5" customHeight="1">
      <c r="B467" s="34"/>
      <c r="C467" s="174" t="s">
        <v>895</v>
      </c>
      <c r="D467" s="174" t="s">
        <v>124</v>
      </c>
      <c r="E467" s="175" t="s">
        <v>896</v>
      </c>
      <c r="F467" s="176" t="s">
        <v>897</v>
      </c>
      <c r="G467" s="177" t="s">
        <v>271</v>
      </c>
      <c r="H467" s="178">
        <v>18.425000000000001</v>
      </c>
      <c r="I467" s="179"/>
      <c r="J467" s="180">
        <f>ROUND(I467*H467,2)</f>
        <v>0</v>
      </c>
      <c r="K467" s="176" t="s">
        <v>252</v>
      </c>
      <c r="L467" s="38"/>
      <c r="M467" s="181" t="s">
        <v>1</v>
      </c>
      <c r="N467" s="182" t="s">
        <v>48</v>
      </c>
      <c r="O467" s="60"/>
      <c r="P467" s="183">
        <f>O467*H467</f>
        <v>0</v>
      </c>
      <c r="Q467" s="183">
        <v>0</v>
      </c>
      <c r="R467" s="183">
        <f>Q467*H467</f>
        <v>0</v>
      </c>
      <c r="S467" s="183">
        <v>0</v>
      </c>
      <c r="T467" s="184">
        <f>S467*H467</f>
        <v>0</v>
      </c>
      <c r="AR467" s="16" t="s">
        <v>284</v>
      </c>
      <c r="AT467" s="16" t="s">
        <v>124</v>
      </c>
      <c r="AU467" s="16" t="s">
        <v>86</v>
      </c>
      <c r="AY467" s="16" t="s">
        <v>121</v>
      </c>
      <c r="BE467" s="185">
        <f>IF(N467="základní",J467,0)</f>
        <v>0</v>
      </c>
      <c r="BF467" s="185">
        <f>IF(N467="snížená",J467,0)</f>
        <v>0</v>
      </c>
      <c r="BG467" s="185">
        <f>IF(N467="zákl. přenesená",J467,0)</f>
        <v>0</v>
      </c>
      <c r="BH467" s="185">
        <f>IF(N467="sníž. přenesená",J467,0)</f>
        <v>0</v>
      </c>
      <c r="BI467" s="185">
        <f>IF(N467="nulová",J467,0)</f>
        <v>0</v>
      </c>
      <c r="BJ467" s="16" t="s">
        <v>84</v>
      </c>
      <c r="BK467" s="185">
        <f>ROUND(I467*H467,2)</f>
        <v>0</v>
      </c>
      <c r="BL467" s="16" t="s">
        <v>284</v>
      </c>
      <c r="BM467" s="16" t="s">
        <v>898</v>
      </c>
    </row>
    <row r="468" spans="2:65" s="1" customFormat="1" ht="58.5">
      <c r="B468" s="34"/>
      <c r="C468" s="35"/>
      <c r="D468" s="186" t="s">
        <v>131</v>
      </c>
      <c r="E468" s="35"/>
      <c r="F468" s="187" t="s">
        <v>882</v>
      </c>
      <c r="G468" s="35"/>
      <c r="H468" s="35"/>
      <c r="I468" s="103"/>
      <c r="J468" s="35"/>
      <c r="K468" s="35"/>
      <c r="L468" s="38"/>
      <c r="M468" s="188"/>
      <c r="N468" s="60"/>
      <c r="O468" s="60"/>
      <c r="P468" s="60"/>
      <c r="Q468" s="60"/>
      <c r="R468" s="60"/>
      <c r="S468" s="60"/>
      <c r="T468" s="61"/>
      <c r="AT468" s="16" t="s">
        <v>131</v>
      </c>
      <c r="AU468" s="16" t="s">
        <v>86</v>
      </c>
    </row>
    <row r="469" spans="2:65" s="1" customFormat="1" ht="16.5" customHeight="1">
      <c r="B469" s="34"/>
      <c r="C469" s="174" t="s">
        <v>899</v>
      </c>
      <c r="D469" s="174" t="s">
        <v>124</v>
      </c>
      <c r="E469" s="175" t="s">
        <v>900</v>
      </c>
      <c r="F469" s="176" t="s">
        <v>901</v>
      </c>
      <c r="G469" s="177" t="s">
        <v>271</v>
      </c>
      <c r="H469" s="178">
        <v>276.3</v>
      </c>
      <c r="I469" s="179"/>
      <c r="J469" s="180">
        <f>ROUND(I469*H469,2)</f>
        <v>0</v>
      </c>
      <c r="K469" s="176" t="s">
        <v>252</v>
      </c>
      <c r="L469" s="38"/>
      <c r="M469" s="181" t="s">
        <v>1</v>
      </c>
      <c r="N469" s="182" t="s">
        <v>48</v>
      </c>
      <c r="O469" s="60"/>
      <c r="P469" s="183">
        <f>O469*H469</f>
        <v>0</v>
      </c>
      <c r="Q469" s="183">
        <v>0</v>
      </c>
      <c r="R469" s="183">
        <f>Q469*H469</f>
        <v>0</v>
      </c>
      <c r="S469" s="183">
        <v>0</v>
      </c>
      <c r="T469" s="184">
        <f>S469*H469</f>
        <v>0</v>
      </c>
      <c r="AR469" s="16" t="s">
        <v>284</v>
      </c>
      <c r="AT469" s="16" t="s">
        <v>124</v>
      </c>
      <c r="AU469" s="16" t="s">
        <v>86</v>
      </c>
      <c r="AY469" s="16" t="s">
        <v>121</v>
      </c>
      <c r="BE469" s="185">
        <f>IF(N469="základní",J469,0)</f>
        <v>0</v>
      </c>
      <c r="BF469" s="185">
        <f>IF(N469="snížená",J469,0)</f>
        <v>0</v>
      </c>
      <c r="BG469" s="185">
        <f>IF(N469="zákl. přenesená",J469,0)</f>
        <v>0</v>
      </c>
      <c r="BH469" s="185">
        <f>IF(N469="sníž. přenesená",J469,0)</f>
        <v>0</v>
      </c>
      <c r="BI469" s="185">
        <f>IF(N469="nulová",J469,0)</f>
        <v>0</v>
      </c>
      <c r="BJ469" s="16" t="s">
        <v>84</v>
      </c>
      <c r="BK469" s="185">
        <f>ROUND(I469*H469,2)</f>
        <v>0</v>
      </c>
      <c r="BL469" s="16" t="s">
        <v>284</v>
      </c>
      <c r="BM469" s="16" t="s">
        <v>902</v>
      </c>
    </row>
    <row r="470" spans="2:65" s="1" customFormat="1" ht="58.5">
      <c r="B470" s="34"/>
      <c r="C470" s="35"/>
      <c r="D470" s="186" t="s">
        <v>131</v>
      </c>
      <c r="E470" s="35"/>
      <c r="F470" s="187" t="s">
        <v>882</v>
      </c>
      <c r="G470" s="35"/>
      <c r="H470" s="35"/>
      <c r="I470" s="103"/>
      <c r="J470" s="35"/>
      <c r="K470" s="35"/>
      <c r="L470" s="38"/>
      <c r="M470" s="188"/>
      <c r="N470" s="60"/>
      <c r="O470" s="60"/>
      <c r="P470" s="60"/>
      <c r="Q470" s="60"/>
      <c r="R470" s="60"/>
      <c r="S470" s="60"/>
      <c r="T470" s="61"/>
      <c r="AT470" s="16" t="s">
        <v>131</v>
      </c>
      <c r="AU470" s="16" t="s">
        <v>86</v>
      </c>
    </row>
    <row r="471" spans="2:65" s="1" customFormat="1" ht="16.5" customHeight="1">
      <c r="B471" s="34"/>
      <c r="C471" s="174" t="s">
        <v>903</v>
      </c>
      <c r="D471" s="174" t="s">
        <v>124</v>
      </c>
      <c r="E471" s="175" t="s">
        <v>904</v>
      </c>
      <c r="F471" s="176" t="s">
        <v>905</v>
      </c>
      <c r="G471" s="177" t="s">
        <v>271</v>
      </c>
      <c r="H471" s="178">
        <v>17.170000000000002</v>
      </c>
      <c r="I471" s="179"/>
      <c r="J471" s="180">
        <f>ROUND(I471*H471,2)</f>
        <v>0</v>
      </c>
      <c r="K471" s="176" t="s">
        <v>252</v>
      </c>
      <c r="L471" s="38"/>
      <c r="M471" s="181" t="s">
        <v>1</v>
      </c>
      <c r="N471" s="182" t="s">
        <v>48</v>
      </c>
      <c r="O471" s="60"/>
      <c r="P471" s="183">
        <f>O471*H471</f>
        <v>0</v>
      </c>
      <c r="Q471" s="183">
        <v>0</v>
      </c>
      <c r="R471" s="183">
        <f>Q471*H471</f>
        <v>0</v>
      </c>
      <c r="S471" s="183">
        <v>0</v>
      </c>
      <c r="T471" s="184">
        <f>S471*H471</f>
        <v>0</v>
      </c>
      <c r="AR471" s="16" t="s">
        <v>284</v>
      </c>
      <c r="AT471" s="16" t="s">
        <v>124</v>
      </c>
      <c r="AU471" s="16" t="s">
        <v>86</v>
      </c>
      <c r="AY471" s="16" t="s">
        <v>121</v>
      </c>
      <c r="BE471" s="185">
        <f>IF(N471="základní",J471,0)</f>
        <v>0</v>
      </c>
      <c r="BF471" s="185">
        <f>IF(N471="snížená",J471,0)</f>
        <v>0</v>
      </c>
      <c r="BG471" s="185">
        <f>IF(N471="zákl. přenesená",J471,0)</f>
        <v>0</v>
      </c>
      <c r="BH471" s="185">
        <f>IF(N471="sníž. přenesená",J471,0)</f>
        <v>0</v>
      </c>
      <c r="BI471" s="185">
        <f>IF(N471="nulová",J471,0)</f>
        <v>0</v>
      </c>
      <c r="BJ471" s="16" t="s">
        <v>84</v>
      </c>
      <c r="BK471" s="185">
        <f>ROUND(I471*H471,2)</f>
        <v>0</v>
      </c>
      <c r="BL471" s="16" t="s">
        <v>284</v>
      </c>
      <c r="BM471" s="16" t="s">
        <v>906</v>
      </c>
    </row>
    <row r="472" spans="2:65" s="1" customFormat="1" ht="58.5">
      <c r="B472" s="34"/>
      <c r="C472" s="35"/>
      <c r="D472" s="186" t="s">
        <v>131</v>
      </c>
      <c r="E472" s="35"/>
      <c r="F472" s="187" t="s">
        <v>882</v>
      </c>
      <c r="G472" s="35"/>
      <c r="H472" s="35"/>
      <c r="I472" s="103"/>
      <c r="J472" s="35"/>
      <c r="K472" s="35"/>
      <c r="L472" s="38"/>
      <c r="M472" s="188"/>
      <c r="N472" s="60"/>
      <c r="O472" s="60"/>
      <c r="P472" s="60"/>
      <c r="Q472" s="60"/>
      <c r="R472" s="60"/>
      <c r="S472" s="60"/>
      <c r="T472" s="61"/>
      <c r="AT472" s="16" t="s">
        <v>131</v>
      </c>
      <c r="AU472" s="16" t="s">
        <v>86</v>
      </c>
    </row>
    <row r="473" spans="2:65" s="1" customFormat="1" ht="16.5" customHeight="1">
      <c r="B473" s="34"/>
      <c r="C473" s="174" t="s">
        <v>907</v>
      </c>
      <c r="D473" s="174" t="s">
        <v>124</v>
      </c>
      <c r="E473" s="175" t="s">
        <v>908</v>
      </c>
      <c r="F473" s="176" t="s">
        <v>909</v>
      </c>
      <c r="G473" s="177" t="s">
        <v>271</v>
      </c>
      <c r="H473" s="178">
        <v>37.018000000000001</v>
      </c>
      <c r="I473" s="179"/>
      <c r="J473" s="180">
        <f>ROUND(I473*H473,2)</f>
        <v>0</v>
      </c>
      <c r="K473" s="176" t="s">
        <v>252</v>
      </c>
      <c r="L473" s="38"/>
      <c r="M473" s="181" t="s">
        <v>1</v>
      </c>
      <c r="N473" s="182" t="s">
        <v>48</v>
      </c>
      <c r="O473" s="60"/>
      <c r="P473" s="183">
        <f>O473*H473</f>
        <v>0</v>
      </c>
      <c r="Q473" s="183">
        <v>0</v>
      </c>
      <c r="R473" s="183">
        <f>Q473*H473</f>
        <v>0</v>
      </c>
      <c r="S473" s="183">
        <v>0</v>
      </c>
      <c r="T473" s="184">
        <f>S473*H473</f>
        <v>0</v>
      </c>
      <c r="AR473" s="16" t="s">
        <v>284</v>
      </c>
      <c r="AT473" s="16" t="s">
        <v>124</v>
      </c>
      <c r="AU473" s="16" t="s">
        <v>86</v>
      </c>
      <c r="AY473" s="16" t="s">
        <v>121</v>
      </c>
      <c r="BE473" s="185">
        <f>IF(N473="základní",J473,0)</f>
        <v>0</v>
      </c>
      <c r="BF473" s="185">
        <f>IF(N473="snížená",J473,0)</f>
        <v>0</v>
      </c>
      <c r="BG473" s="185">
        <f>IF(N473="zákl. přenesená",J473,0)</f>
        <v>0</v>
      </c>
      <c r="BH473" s="185">
        <f>IF(N473="sníž. přenesená",J473,0)</f>
        <v>0</v>
      </c>
      <c r="BI473" s="185">
        <f>IF(N473="nulová",J473,0)</f>
        <v>0</v>
      </c>
      <c r="BJ473" s="16" t="s">
        <v>84</v>
      </c>
      <c r="BK473" s="185">
        <f>ROUND(I473*H473,2)</f>
        <v>0</v>
      </c>
      <c r="BL473" s="16" t="s">
        <v>284</v>
      </c>
      <c r="BM473" s="16" t="s">
        <v>910</v>
      </c>
    </row>
    <row r="474" spans="2:65" s="1" customFormat="1" ht="58.5">
      <c r="B474" s="34"/>
      <c r="C474" s="35"/>
      <c r="D474" s="186" t="s">
        <v>131</v>
      </c>
      <c r="E474" s="35"/>
      <c r="F474" s="187" t="s">
        <v>882</v>
      </c>
      <c r="G474" s="35"/>
      <c r="H474" s="35"/>
      <c r="I474" s="103"/>
      <c r="J474" s="35"/>
      <c r="K474" s="35"/>
      <c r="L474" s="38"/>
      <c r="M474" s="188"/>
      <c r="N474" s="60"/>
      <c r="O474" s="60"/>
      <c r="P474" s="60"/>
      <c r="Q474" s="60"/>
      <c r="R474" s="60"/>
      <c r="S474" s="60"/>
      <c r="T474" s="61"/>
      <c r="AT474" s="16" t="s">
        <v>131</v>
      </c>
      <c r="AU474" s="16" t="s">
        <v>86</v>
      </c>
    </row>
    <row r="475" spans="2:65" s="1" customFormat="1" ht="16.5" customHeight="1">
      <c r="B475" s="34"/>
      <c r="C475" s="174" t="s">
        <v>911</v>
      </c>
      <c r="D475" s="174" t="s">
        <v>124</v>
      </c>
      <c r="E475" s="175" t="s">
        <v>912</v>
      </c>
      <c r="F475" s="176" t="s">
        <v>913</v>
      </c>
      <c r="G475" s="177" t="s">
        <v>271</v>
      </c>
      <c r="H475" s="178">
        <v>5.0650000000000004</v>
      </c>
      <c r="I475" s="179"/>
      <c r="J475" s="180">
        <f>ROUND(I475*H475,2)</f>
        <v>0</v>
      </c>
      <c r="K475" s="176" t="s">
        <v>252</v>
      </c>
      <c r="L475" s="38"/>
      <c r="M475" s="181" t="s">
        <v>1</v>
      </c>
      <c r="N475" s="182" t="s">
        <v>48</v>
      </c>
      <c r="O475" s="60"/>
      <c r="P475" s="183">
        <f>O475*H475</f>
        <v>0</v>
      </c>
      <c r="Q475" s="183">
        <v>0</v>
      </c>
      <c r="R475" s="183">
        <f>Q475*H475</f>
        <v>0</v>
      </c>
      <c r="S475" s="183">
        <v>0</v>
      </c>
      <c r="T475" s="184">
        <f>S475*H475</f>
        <v>0</v>
      </c>
      <c r="AR475" s="16" t="s">
        <v>284</v>
      </c>
      <c r="AT475" s="16" t="s">
        <v>124</v>
      </c>
      <c r="AU475" s="16" t="s">
        <v>86</v>
      </c>
      <c r="AY475" s="16" t="s">
        <v>121</v>
      </c>
      <c r="BE475" s="185">
        <f>IF(N475="základní",J475,0)</f>
        <v>0</v>
      </c>
      <c r="BF475" s="185">
        <f>IF(N475="snížená",J475,0)</f>
        <v>0</v>
      </c>
      <c r="BG475" s="185">
        <f>IF(N475="zákl. přenesená",J475,0)</f>
        <v>0</v>
      </c>
      <c r="BH475" s="185">
        <f>IF(N475="sníž. přenesená",J475,0)</f>
        <v>0</v>
      </c>
      <c r="BI475" s="185">
        <f>IF(N475="nulová",J475,0)</f>
        <v>0</v>
      </c>
      <c r="BJ475" s="16" t="s">
        <v>84</v>
      </c>
      <c r="BK475" s="185">
        <f>ROUND(I475*H475,2)</f>
        <v>0</v>
      </c>
      <c r="BL475" s="16" t="s">
        <v>284</v>
      </c>
      <c r="BM475" s="16" t="s">
        <v>914</v>
      </c>
    </row>
    <row r="476" spans="2:65" s="1" customFormat="1" ht="58.5">
      <c r="B476" s="34"/>
      <c r="C476" s="35"/>
      <c r="D476" s="186" t="s">
        <v>131</v>
      </c>
      <c r="E476" s="35"/>
      <c r="F476" s="187" t="s">
        <v>882</v>
      </c>
      <c r="G476" s="35"/>
      <c r="H476" s="35"/>
      <c r="I476" s="103"/>
      <c r="J476" s="35"/>
      <c r="K476" s="35"/>
      <c r="L476" s="38"/>
      <c r="M476" s="188"/>
      <c r="N476" s="60"/>
      <c r="O476" s="60"/>
      <c r="P476" s="60"/>
      <c r="Q476" s="60"/>
      <c r="R476" s="60"/>
      <c r="S476" s="60"/>
      <c r="T476" s="61"/>
      <c r="AT476" s="16" t="s">
        <v>131</v>
      </c>
      <c r="AU476" s="16" t="s">
        <v>86</v>
      </c>
    </row>
    <row r="477" spans="2:65" s="1" customFormat="1" ht="16.5" customHeight="1">
      <c r="B477" s="34"/>
      <c r="C477" s="174" t="s">
        <v>915</v>
      </c>
      <c r="D477" s="174" t="s">
        <v>124</v>
      </c>
      <c r="E477" s="175" t="s">
        <v>916</v>
      </c>
      <c r="F477" s="176" t="s">
        <v>917</v>
      </c>
      <c r="G477" s="177" t="s">
        <v>271</v>
      </c>
      <c r="H477" s="178">
        <v>19.847999999999999</v>
      </c>
      <c r="I477" s="179"/>
      <c r="J477" s="180">
        <f>ROUND(I477*H477,2)</f>
        <v>0</v>
      </c>
      <c r="K477" s="176" t="s">
        <v>252</v>
      </c>
      <c r="L477" s="38"/>
      <c r="M477" s="181" t="s">
        <v>1</v>
      </c>
      <c r="N477" s="182" t="s">
        <v>48</v>
      </c>
      <c r="O477" s="60"/>
      <c r="P477" s="183">
        <f>O477*H477</f>
        <v>0</v>
      </c>
      <c r="Q477" s="183">
        <v>0</v>
      </c>
      <c r="R477" s="183">
        <f>Q477*H477</f>
        <v>0</v>
      </c>
      <c r="S477" s="183">
        <v>0</v>
      </c>
      <c r="T477" s="184">
        <f>S477*H477</f>
        <v>0</v>
      </c>
      <c r="AR477" s="16" t="s">
        <v>284</v>
      </c>
      <c r="AT477" s="16" t="s">
        <v>124</v>
      </c>
      <c r="AU477" s="16" t="s">
        <v>86</v>
      </c>
      <c r="AY477" s="16" t="s">
        <v>121</v>
      </c>
      <c r="BE477" s="185">
        <f>IF(N477="základní",J477,0)</f>
        <v>0</v>
      </c>
      <c r="BF477" s="185">
        <f>IF(N477="snížená",J477,0)</f>
        <v>0</v>
      </c>
      <c r="BG477" s="185">
        <f>IF(N477="zákl. přenesená",J477,0)</f>
        <v>0</v>
      </c>
      <c r="BH477" s="185">
        <f>IF(N477="sníž. přenesená",J477,0)</f>
        <v>0</v>
      </c>
      <c r="BI477" s="185">
        <f>IF(N477="nulová",J477,0)</f>
        <v>0</v>
      </c>
      <c r="BJ477" s="16" t="s">
        <v>84</v>
      </c>
      <c r="BK477" s="185">
        <f>ROUND(I477*H477,2)</f>
        <v>0</v>
      </c>
      <c r="BL477" s="16" t="s">
        <v>284</v>
      </c>
      <c r="BM477" s="16" t="s">
        <v>918</v>
      </c>
    </row>
    <row r="478" spans="2:65" s="1" customFormat="1" ht="58.5">
      <c r="B478" s="34"/>
      <c r="C478" s="35"/>
      <c r="D478" s="186" t="s">
        <v>131</v>
      </c>
      <c r="E478" s="35"/>
      <c r="F478" s="187" t="s">
        <v>882</v>
      </c>
      <c r="G478" s="35"/>
      <c r="H478" s="35"/>
      <c r="I478" s="103"/>
      <c r="J478" s="35"/>
      <c r="K478" s="35"/>
      <c r="L478" s="38"/>
      <c r="M478" s="188"/>
      <c r="N478" s="60"/>
      <c r="O478" s="60"/>
      <c r="P478" s="60"/>
      <c r="Q478" s="60"/>
      <c r="R478" s="60"/>
      <c r="S478" s="60"/>
      <c r="T478" s="61"/>
      <c r="AT478" s="16" t="s">
        <v>131</v>
      </c>
      <c r="AU478" s="16" t="s">
        <v>86</v>
      </c>
    </row>
    <row r="479" spans="2:65" s="1" customFormat="1" ht="16.5" customHeight="1">
      <c r="B479" s="34"/>
      <c r="C479" s="174" t="s">
        <v>919</v>
      </c>
      <c r="D479" s="174" t="s">
        <v>124</v>
      </c>
      <c r="E479" s="175" t="s">
        <v>920</v>
      </c>
      <c r="F479" s="176" t="s">
        <v>921</v>
      </c>
      <c r="G479" s="177" t="s">
        <v>271</v>
      </c>
      <c r="H479" s="178">
        <v>18.37</v>
      </c>
      <c r="I479" s="179"/>
      <c r="J479" s="180">
        <f>ROUND(I479*H479,2)</f>
        <v>0</v>
      </c>
      <c r="K479" s="176" t="s">
        <v>252</v>
      </c>
      <c r="L479" s="38"/>
      <c r="M479" s="181" t="s">
        <v>1</v>
      </c>
      <c r="N479" s="182" t="s">
        <v>48</v>
      </c>
      <c r="O479" s="60"/>
      <c r="P479" s="183">
        <f>O479*H479</f>
        <v>0</v>
      </c>
      <c r="Q479" s="183">
        <v>0</v>
      </c>
      <c r="R479" s="183">
        <f>Q479*H479</f>
        <v>0</v>
      </c>
      <c r="S479" s="183">
        <v>0</v>
      </c>
      <c r="T479" s="184">
        <f>S479*H479</f>
        <v>0</v>
      </c>
      <c r="AR479" s="16" t="s">
        <v>284</v>
      </c>
      <c r="AT479" s="16" t="s">
        <v>124</v>
      </c>
      <c r="AU479" s="16" t="s">
        <v>86</v>
      </c>
      <c r="AY479" s="16" t="s">
        <v>121</v>
      </c>
      <c r="BE479" s="185">
        <f>IF(N479="základní",J479,0)</f>
        <v>0</v>
      </c>
      <c r="BF479" s="185">
        <f>IF(N479="snížená",J479,0)</f>
        <v>0</v>
      </c>
      <c r="BG479" s="185">
        <f>IF(N479="zákl. přenesená",J479,0)</f>
        <v>0</v>
      </c>
      <c r="BH479" s="185">
        <f>IF(N479="sníž. přenesená",J479,0)</f>
        <v>0</v>
      </c>
      <c r="BI479" s="185">
        <f>IF(N479="nulová",J479,0)</f>
        <v>0</v>
      </c>
      <c r="BJ479" s="16" t="s">
        <v>84</v>
      </c>
      <c r="BK479" s="185">
        <f>ROUND(I479*H479,2)</f>
        <v>0</v>
      </c>
      <c r="BL479" s="16" t="s">
        <v>284</v>
      </c>
      <c r="BM479" s="16" t="s">
        <v>922</v>
      </c>
    </row>
    <row r="480" spans="2:65" s="1" customFormat="1" ht="58.5">
      <c r="B480" s="34"/>
      <c r="C480" s="35"/>
      <c r="D480" s="186" t="s">
        <v>131</v>
      </c>
      <c r="E480" s="35"/>
      <c r="F480" s="187" t="s">
        <v>882</v>
      </c>
      <c r="G480" s="35"/>
      <c r="H480" s="35"/>
      <c r="I480" s="103"/>
      <c r="J480" s="35"/>
      <c r="K480" s="35"/>
      <c r="L480" s="38"/>
      <c r="M480" s="188"/>
      <c r="N480" s="60"/>
      <c r="O480" s="60"/>
      <c r="P480" s="60"/>
      <c r="Q480" s="60"/>
      <c r="R480" s="60"/>
      <c r="S480" s="60"/>
      <c r="T480" s="61"/>
      <c r="AT480" s="16" t="s">
        <v>131</v>
      </c>
      <c r="AU480" s="16" t="s">
        <v>86</v>
      </c>
    </row>
    <row r="481" spans="2:65" s="1" customFormat="1" ht="16.5" customHeight="1">
      <c r="B481" s="34"/>
      <c r="C481" s="174" t="s">
        <v>923</v>
      </c>
      <c r="D481" s="174" t="s">
        <v>124</v>
      </c>
      <c r="E481" s="175" t="s">
        <v>924</v>
      </c>
      <c r="F481" s="176" t="s">
        <v>925</v>
      </c>
      <c r="G481" s="177" t="s">
        <v>271</v>
      </c>
      <c r="H481" s="178">
        <v>1.2</v>
      </c>
      <c r="I481" s="179"/>
      <c r="J481" s="180">
        <f>ROUND(I481*H481,2)</f>
        <v>0</v>
      </c>
      <c r="K481" s="176" t="s">
        <v>252</v>
      </c>
      <c r="L481" s="38"/>
      <c r="M481" s="181" t="s">
        <v>1</v>
      </c>
      <c r="N481" s="182" t="s">
        <v>48</v>
      </c>
      <c r="O481" s="60"/>
      <c r="P481" s="183">
        <f>O481*H481</f>
        <v>0</v>
      </c>
      <c r="Q481" s="183">
        <v>0</v>
      </c>
      <c r="R481" s="183">
        <f>Q481*H481</f>
        <v>0</v>
      </c>
      <c r="S481" s="183">
        <v>0</v>
      </c>
      <c r="T481" s="184">
        <f>S481*H481</f>
        <v>0</v>
      </c>
      <c r="AR481" s="16" t="s">
        <v>284</v>
      </c>
      <c r="AT481" s="16" t="s">
        <v>124</v>
      </c>
      <c r="AU481" s="16" t="s">
        <v>86</v>
      </c>
      <c r="AY481" s="16" t="s">
        <v>121</v>
      </c>
      <c r="BE481" s="185">
        <f>IF(N481="základní",J481,0)</f>
        <v>0</v>
      </c>
      <c r="BF481" s="185">
        <f>IF(N481="snížená",J481,0)</f>
        <v>0</v>
      </c>
      <c r="BG481" s="185">
        <f>IF(N481="zákl. přenesená",J481,0)</f>
        <v>0</v>
      </c>
      <c r="BH481" s="185">
        <f>IF(N481="sníž. přenesená",J481,0)</f>
        <v>0</v>
      </c>
      <c r="BI481" s="185">
        <f>IF(N481="nulová",J481,0)</f>
        <v>0</v>
      </c>
      <c r="BJ481" s="16" t="s">
        <v>84</v>
      </c>
      <c r="BK481" s="185">
        <f>ROUND(I481*H481,2)</f>
        <v>0</v>
      </c>
      <c r="BL481" s="16" t="s">
        <v>284</v>
      </c>
      <c r="BM481" s="16" t="s">
        <v>926</v>
      </c>
    </row>
    <row r="482" spans="2:65" s="1" customFormat="1" ht="58.5">
      <c r="B482" s="34"/>
      <c r="C482" s="35"/>
      <c r="D482" s="186" t="s">
        <v>131</v>
      </c>
      <c r="E482" s="35"/>
      <c r="F482" s="187" t="s">
        <v>882</v>
      </c>
      <c r="G482" s="35"/>
      <c r="H482" s="35"/>
      <c r="I482" s="103"/>
      <c r="J482" s="35"/>
      <c r="K482" s="35"/>
      <c r="L482" s="38"/>
      <c r="M482" s="188"/>
      <c r="N482" s="60"/>
      <c r="O482" s="60"/>
      <c r="P482" s="60"/>
      <c r="Q482" s="60"/>
      <c r="R482" s="60"/>
      <c r="S482" s="60"/>
      <c r="T482" s="61"/>
      <c r="AT482" s="16" t="s">
        <v>131</v>
      </c>
      <c r="AU482" s="16" t="s">
        <v>86</v>
      </c>
    </row>
    <row r="483" spans="2:65" s="1" customFormat="1" ht="16.5" customHeight="1">
      <c r="B483" s="34"/>
      <c r="C483" s="174" t="s">
        <v>927</v>
      </c>
      <c r="D483" s="174" t="s">
        <v>124</v>
      </c>
      <c r="E483" s="175" t="s">
        <v>928</v>
      </c>
      <c r="F483" s="176" t="s">
        <v>929</v>
      </c>
      <c r="G483" s="177" t="s">
        <v>930</v>
      </c>
      <c r="H483" s="178">
        <v>4</v>
      </c>
      <c r="I483" s="179"/>
      <c r="J483" s="180">
        <f>ROUND(I483*H483,2)</f>
        <v>0</v>
      </c>
      <c r="K483" s="176" t="s">
        <v>252</v>
      </c>
      <c r="L483" s="38"/>
      <c r="M483" s="181" t="s">
        <v>1</v>
      </c>
      <c r="N483" s="182" t="s">
        <v>48</v>
      </c>
      <c r="O483" s="60"/>
      <c r="P483" s="183">
        <f>O483*H483</f>
        <v>0</v>
      </c>
      <c r="Q483" s="183">
        <v>0</v>
      </c>
      <c r="R483" s="183">
        <f>Q483*H483</f>
        <v>0</v>
      </c>
      <c r="S483" s="183">
        <v>0</v>
      </c>
      <c r="T483" s="184">
        <f>S483*H483</f>
        <v>0</v>
      </c>
      <c r="AR483" s="16" t="s">
        <v>284</v>
      </c>
      <c r="AT483" s="16" t="s">
        <v>124</v>
      </c>
      <c r="AU483" s="16" t="s">
        <v>86</v>
      </c>
      <c r="AY483" s="16" t="s">
        <v>121</v>
      </c>
      <c r="BE483" s="185">
        <f>IF(N483="základní",J483,0)</f>
        <v>0</v>
      </c>
      <c r="BF483" s="185">
        <f>IF(N483="snížená",J483,0)</f>
        <v>0</v>
      </c>
      <c r="BG483" s="185">
        <f>IF(N483="zákl. přenesená",J483,0)</f>
        <v>0</v>
      </c>
      <c r="BH483" s="185">
        <f>IF(N483="sníž. přenesená",J483,0)</f>
        <v>0</v>
      </c>
      <c r="BI483" s="185">
        <f>IF(N483="nulová",J483,0)</f>
        <v>0</v>
      </c>
      <c r="BJ483" s="16" t="s">
        <v>84</v>
      </c>
      <c r="BK483" s="185">
        <f>ROUND(I483*H483,2)</f>
        <v>0</v>
      </c>
      <c r="BL483" s="16" t="s">
        <v>284</v>
      </c>
      <c r="BM483" s="16" t="s">
        <v>931</v>
      </c>
    </row>
    <row r="484" spans="2:65" s="1" customFormat="1" ht="58.5">
      <c r="B484" s="34"/>
      <c r="C484" s="35"/>
      <c r="D484" s="186" t="s">
        <v>131</v>
      </c>
      <c r="E484" s="35"/>
      <c r="F484" s="187" t="s">
        <v>882</v>
      </c>
      <c r="G484" s="35"/>
      <c r="H484" s="35"/>
      <c r="I484" s="103"/>
      <c r="J484" s="35"/>
      <c r="K484" s="35"/>
      <c r="L484" s="38"/>
      <c r="M484" s="188"/>
      <c r="N484" s="60"/>
      <c r="O484" s="60"/>
      <c r="P484" s="60"/>
      <c r="Q484" s="60"/>
      <c r="R484" s="60"/>
      <c r="S484" s="60"/>
      <c r="T484" s="61"/>
      <c r="AT484" s="16" t="s">
        <v>131</v>
      </c>
      <c r="AU484" s="16" t="s">
        <v>86</v>
      </c>
    </row>
    <row r="485" spans="2:65" s="1" customFormat="1" ht="16.5" customHeight="1">
      <c r="B485" s="34"/>
      <c r="C485" s="174" t="s">
        <v>932</v>
      </c>
      <c r="D485" s="174" t="s">
        <v>124</v>
      </c>
      <c r="E485" s="175" t="s">
        <v>933</v>
      </c>
      <c r="F485" s="176" t="s">
        <v>934</v>
      </c>
      <c r="G485" s="177" t="s">
        <v>271</v>
      </c>
      <c r="H485" s="178">
        <v>25</v>
      </c>
      <c r="I485" s="179"/>
      <c r="J485" s="180">
        <f>ROUND(I485*H485,2)</f>
        <v>0</v>
      </c>
      <c r="K485" s="176" t="s">
        <v>252</v>
      </c>
      <c r="L485" s="38"/>
      <c r="M485" s="181" t="s">
        <v>1</v>
      </c>
      <c r="N485" s="182" t="s">
        <v>48</v>
      </c>
      <c r="O485" s="60"/>
      <c r="P485" s="183">
        <f>O485*H485</f>
        <v>0</v>
      </c>
      <c r="Q485" s="183">
        <v>0</v>
      </c>
      <c r="R485" s="183">
        <f>Q485*H485</f>
        <v>0</v>
      </c>
      <c r="S485" s="183">
        <v>0</v>
      </c>
      <c r="T485" s="184">
        <f>S485*H485</f>
        <v>0</v>
      </c>
      <c r="AR485" s="16" t="s">
        <v>284</v>
      </c>
      <c r="AT485" s="16" t="s">
        <v>124</v>
      </c>
      <c r="AU485" s="16" t="s">
        <v>86</v>
      </c>
      <c r="AY485" s="16" t="s">
        <v>121</v>
      </c>
      <c r="BE485" s="185">
        <f>IF(N485="základní",J485,0)</f>
        <v>0</v>
      </c>
      <c r="BF485" s="185">
        <f>IF(N485="snížená",J485,0)</f>
        <v>0</v>
      </c>
      <c r="BG485" s="185">
        <f>IF(N485="zákl. přenesená",J485,0)</f>
        <v>0</v>
      </c>
      <c r="BH485" s="185">
        <f>IF(N485="sníž. přenesená",J485,0)</f>
        <v>0</v>
      </c>
      <c r="BI485" s="185">
        <f>IF(N485="nulová",J485,0)</f>
        <v>0</v>
      </c>
      <c r="BJ485" s="16" t="s">
        <v>84</v>
      </c>
      <c r="BK485" s="185">
        <f>ROUND(I485*H485,2)</f>
        <v>0</v>
      </c>
      <c r="BL485" s="16" t="s">
        <v>284</v>
      </c>
      <c r="BM485" s="16" t="s">
        <v>935</v>
      </c>
    </row>
    <row r="486" spans="2:65" s="1" customFormat="1" ht="58.5">
      <c r="B486" s="34"/>
      <c r="C486" s="35"/>
      <c r="D486" s="186" t="s">
        <v>131</v>
      </c>
      <c r="E486" s="35"/>
      <c r="F486" s="187" t="s">
        <v>882</v>
      </c>
      <c r="G486" s="35"/>
      <c r="H486" s="35"/>
      <c r="I486" s="103"/>
      <c r="J486" s="35"/>
      <c r="K486" s="35"/>
      <c r="L486" s="38"/>
      <c r="M486" s="188"/>
      <c r="N486" s="60"/>
      <c r="O486" s="60"/>
      <c r="P486" s="60"/>
      <c r="Q486" s="60"/>
      <c r="R486" s="60"/>
      <c r="S486" s="60"/>
      <c r="T486" s="61"/>
      <c r="AT486" s="16" t="s">
        <v>131</v>
      </c>
      <c r="AU486" s="16" t="s">
        <v>86</v>
      </c>
    </row>
    <row r="487" spans="2:65" s="1" customFormat="1" ht="16.5" customHeight="1">
      <c r="B487" s="34"/>
      <c r="C487" s="174" t="s">
        <v>936</v>
      </c>
      <c r="D487" s="174" t="s">
        <v>124</v>
      </c>
      <c r="E487" s="175" t="s">
        <v>937</v>
      </c>
      <c r="F487" s="176" t="s">
        <v>938</v>
      </c>
      <c r="G487" s="177" t="s">
        <v>659</v>
      </c>
      <c r="H487" s="245"/>
      <c r="I487" s="179"/>
      <c r="J487" s="180">
        <f>ROUND(I487*H487,2)</f>
        <v>0</v>
      </c>
      <c r="K487" s="176" t="s">
        <v>128</v>
      </c>
      <c r="L487" s="38"/>
      <c r="M487" s="181" t="s">
        <v>1</v>
      </c>
      <c r="N487" s="182" t="s">
        <v>48</v>
      </c>
      <c r="O487" s="60"/>
      <c r="P487" s="183">
        <f>O487*H487</f>
        <v>0</v>
      </c>
      <c r="Q487" s="183">
        <v>0</v>
      </c>
      <c r="R487" s="183">
        <f>Q487*H487</f>
        <v>0</v>
      </c>
      <c r="S487" s="183">
        <v>0</v>
      </c>
      <c r="T487" s="184">
        <f>S487*H487</f>
        <v>0</v>
      </c>
      <c r="AR487" s="16" t="s">
        <v>284</v>
      </c>
      <c r="AT487" s="16" t="s">
        <v>124</v>
      </c>
      <c r="AU487" s="16" t="s">
        <v>86</v>
      </c>
      <c r="AY487" s="16" t="s">
        <v>121</v>
      </c>
      <c r="BE487" s="185">
        <f>IF(N487="základní",J487,0)</f>
        <v>0</v>
      </c>
      <c r="BF487" s="185">
        <f>IF(N487="snížená",J487,0)</f>
        <v>0</v>
      </c>
      <c r="BG487" s="185">
        <f>IF(N487="zákl. přenesená",J487,0)</f>
        <v>0</v>
      </c>
      <c r="BH487" s="185">
        <f>IF(N487="sníž. přenesená",J487,0)</f>
        <v>0</v>
      </c>
      <c r="BI487" s="185">
        <f>IF(N487="nulová",J487,0)</f>
        <v>0</v>
      </c>
      <c r="BJ487" s="16" t="s">
        <v>84</v>
      </c>
      <c r="BK487" s="185">
        <f>ROUND(I487*H487,2)</f>
        <v>0</v>
      </c>
      <c r="BL487" s="16" t="s">
        <v>284</v>
      </c>
      <c r="BM487" s="16" t="s">
        <v>939</v>
      </c>
    </row>
    <row r="488" spans="2:65" s="10" customFormat="1" ht="22.9" customHeight="1">
      <c r="B488" s="158"/>
      <c r="C488" s="159"/>
      <c r="D488" s="160" t="s">
        <v>76</v>
      </c>
      <c r="E488" s="172" t="s">
        <v>940</v>
      </c>
      <c r="F488" s="172" t="s">
        <v>941</v>
      </c>
      <c r="G488" s="159"/>
      <c r="H488" s="159"/>
      <c r="I488" s="162"/>
      <c r="J488" s="173">
        <f>BK488</f>
        <v>0</v>
      </c>
      <c r="K488" s="159"/>
      <c r="L488" s="164"/>
      <c r="M488" s="165"/>
      <c r="N488" s="166"/>
      <c r="O488" s="166"/>
      <c r="P488" s="167">
        <f>SUM(P489:P554)</f>
        <v>0</v>
      </c>
      <c r="Q488" s="166"/>
      <c r="R488" s="167">
        <f>SUM(R489:R554)</f>
        <v>0.46887144999999997</v>
      </c>
      <c r="S488" s="166"/>
      <c r="T488" s="168">
        <f>SUM(T489:T554)</f>
        <v>0</v>
      </c>
      <c r="AR488" s="169" t="s">
        <v>86</v>
      </c>
      <c r="AT488" s="170" t="s">
        <v>76</v>
      </c>
      <c r="AU488" s="170" t="s">
        <v>84</v>
      </c>
      <c r="AY488" s="169" t="s">
        <v>121</v>
      </c>
      <c r="BK488" s="171">
        <f>SUM(BK489:BK554)</f>
        <v>0</v>
      </c>
    </row>
    <row r="489" spans="2:65" s="1" customFormat="1" ht="16.5" customHeight="1">
      <c r="B489" s="34"/>
      <c r="C489" s="174" t="s">
        <v>942</v>
      </c>
      <c r="D489" s="174" t="s">
        <v>124</v>
      </c>
      <c r="E489" s="175" t="s">
        <v>943</v>
      </c>
      <c r="F489" s="176" t="s">
        <v>944</v>
      </c>
      <c r="G489" s="177" t="s">
        <v>213</v>
      </c>
      <c r="H489" s="178">
        <v>126.259</v>
      </c>
      <c r="I489" s="179"/>
      <c r="J489" s="180">
        <f>ROUND(I489*H489,2)</f>
        <v>0</v>
      </c>
      <c r="K489" s="176" t="s">
        <v>128</v>
      </c>
      <c r="L489" s="38"/>
      <c r="M489" s="181" t="s">
        <v>1</v>
      </c>
      <c r="N489" s="182" t="s">
        <v>48</v>
      </c>
      <c r="O489" s="60"/>
      <c r="P489" s="183">
        <f>O489*H489</f>
        <v>0</v>
      </c>
      <c r="Q489" s="183">
        <v>2.5000000000000001E-4</v>
      </c>
      <c r="R489" s="183">
        <f>Q489*H489</f>
        <v>3.1564750000000003E-2</v>
      </c>
      <c r="S489" s="183">
        <v>0</v>
      </c>
      <c r="T489" s="184">
        <f>S489*H489</f>
        <v>0</v>
      </c>
      <c r="AR489" s="16" t="s">
        <v>284</v>
      </c>
      <c r="AT489" s="16" t="s">
        <v>124</v>
      </c>
      <c r="AU489" s="16" t="s">
        <v>86</v>
      </c>
      <c r="AY489" s="16" t="s">
        <v>121</v>
      </c>
      <c r="BE489" s="185">
        <f>IF(N489="základní",J489,0)</f>
        <v>0</v>
      </c>
      <c r="BF489" s="185">
        <f>IF(N489="snížená",J489,0)</f>
        <v>0</v>
      </c>
      <c r="BG489" s="185">
        <f>IF(N489="zákl. přenesená",J489,0)</f>
        <v>0</v>
      </c>
      <c r="BH489" s="185">
        <f>IF(N489="sníž. přenesená",J489,0)</f>
        <v>0</v>
      </c>
      <c r="BI489" s="185">
        <f>IF(N489="nulová",J489,0)</f>
        <v>0</v>
      </c>
      <c r="BJ489" s="16" t="s">
        <v>84</v>
      </c>
      <c r="BK489" s="185">
        <f>ROUND(I489*H489,2)</f>
        <v>0</v>
      </c>
      <c r="BL489" s="16" t="s">
        <v>284</v>
      </c>
      <c r="BM489" s="16" t="s">
        <v>945</v>
      </c>
    </row>
    <row r="490" spans="2:65" s="11" customFormat="1" ht="11.25">
      <c r="B490" s="192"/>
      <c r="C490" s="193"/>
      <c r="D490" s="186" t="s">
        <v>219</v>
      </c>
      <c r="E490" s="194" t="s">
        <v>1</v>
      </c>
      <c r="F490" s="195" t="s">
        <v>946</v>
      </c>
      <c r="G490" s="193"/>
      <c r="H490" s="196">
        <v>126.259</v>
      </c>
      <c r="I490" s="197"/>
      <c r="J490" s="193"/>
      <c r="K490" s="193"/>
      <c r="L490" s="198"/>
      <c r="M490" s="199"/>
      <c r="N490" s="200"/>
      <c r="O490" s="200"/>
      <c r="P490" s="200"/>
      <c r="Q490" s="200"/>
      <c r="R490" s="200"/>
      <c r="S490" s="200"/>
      <c r="T490" s="201"/>
      <c r="AT490" s="202" t="s">
        <v>219</v>
      </c>
      <c r="AU490" s="202" t="s">
        <v>86</v>
      </c>
      <c r="AV490" s="11" t="s">
        <v>86</v>
      </c>
      <c r="AW490" s="11" t="s">
        <v>38</v>
      </c>
      <c r="AX490" s="11" t="s">
        <v>77</v>
      </c>
      <c r="AY490" s="202" t="s">
        <v>121</v>
      </c>
    </row>
    <row r="491" spans="2:65" s="12" customFormat="1" ht="11.25">
      <c r="B491" s="203"/>
      <c r="C491" s="204"/>
      <c r="D491" s="186" t="s">
        <v>219</v>
      </c>
      <c r="E491" s="205" t="s">
        <v>1</v>
      </c>
      <c r="F491" s="206" t="s">
        <v>221</v>
      </c>
      <c r="G491" s="204"/>
      <c r="H491" s="207">
        <v>126.259</v>
      </c>
      <c r="I491" s="208"/>
      <c r="J491" s="204"/>
      <c r="K491" s="204"/>
      <c r="L491" s="209"/>
      <c r="M491" s="210"/>
      <c r="N491" s="211"/>
      <c r="O491" s="211"/>
      <c r="P491" s="211"/>
      <c r="Q491" s="211"/>
      <c r="R491" s="211"/>
      <c r="S491" s="211"/>
      <c r="T491" s="212"/>
      <c r="AT491" s="213" t="s">
        <v>219</v>
      </c>
      <c r="AU491" s="213" t="s">
        <v>86</v>
      </c>
      <c r="AV491" s="12" t="s">
        <v>146</v>
      </c>
      <c r="AW491" s="12" t="s">
        <v>38</v>
      </c>
      <c r="AX491" s="12" t="s">
        <v>84</v>
      </c>
      <c r="AY491" s="213" t="s">
        <v>121</v>
      </c>
    </row>
    <row r="492" spans="2:65" s="1" customFormat="1" ht="16.5" customHeight="1">
      <c r="B492" s="34"/>
      <c r="C492" s="174" t="s">
        <v>947</v>
      </c>
      <c r="D492" s="174" t="s">
        <v>124</v>
      </c>
      <c r="E492" s="175" t="s">
        <v>948</v>
      </c>
      <c r="F492" s="176" t="s">
        <v>949</v>
      </c>
      <c r="G492" s="177" t="s">
        <v>213</v>
      </c>
      <c r="H492" s="178">
        <v>307.95600000000002</v>
      </c>
      <c r="I492" s="179"/>
      <c r="J492" s="180">
        <f>ROUND(I492*H492,2)</f>
        <v>0</v>
      </c>
      <c r="K492" s="176" t="s">
        <v>128</v>
      </c>
      <c r="L492" s="38"/>
      <c r="M492" s="181" t="s">
        <v>1</v>
      </c>
      <c r="N492" s="182" t="s">
        <v>48</v>
      </c>
      <c r="O492" s="60"/>
      <c r="P492" s="183">
        <f>O492*H492</f>
        <v>0</v>
      </c>
      <c r="Q492" s="183">
        <v>2.5000000000000001E-4</v>
      </c>
      <c r="R492" s="183">
        <f>Q492*H492</f>
        <v>7.6989000000000002E-2</v>
      </c>
      <c r="S492" s="183">
        <v>0</v>
      </c>
      <c r="T492" s="184">
        <f>S492*H492</f>
        <v>0</v>
      </c>
      <c r="AR492" s="16" t="s">
        <v>284</v>
      </c>
      <c r="AT492" s="16" t="s">
        <v>124</v>
      </c>
      <c r="AU492" s="16" t="s">
        <v>86</v>
      </c>
      <c r="AY492" s="16" t="s">
        <v>121</v>
      </c>
      <c r="BE492" s="185">
        <f>IF(N492="základní",J492,0)</f>
        <v>0</v>
      </c>
      <c r="BF492" s="185">
        <f>IF(N492="snížená",J492,0)</f>
        <v>0</v>
      </c>
      <c r="BG492" s="185">
        <f>IF(N492="zákl. přenesená",J492,0)</f>
        <v>0</v>
      </c>
      <c r="BH492" s="185">
        <f>IF(N492="sníž. přenesená",J492,0)</f>
        <v>0</v>
      </c>
      <c r="BI492" s="185">
        <f>IF(N492="nulová",J492,0)</f>
        <v>0</v>
      </c>
      <c r="BJ492" s="16" t="s">
        <v>84</v>
      </c>
      <c r="BK492" s="185">
        <f>ROUND(I492*H492,2)</f>
        <v>0</v>
      </c>
      <c r="BL492" s="16" t="s">
        <v>284</v>
      </c>
      <c r="BM492" s="16" t="s">
        <v>950</v>
      </c>
    </row>
    <row r="493" spans="2:65" s="11" customFormat="1" ht="11.25">
      <c r="B493" s="192"/>
      <c r="C493" s="193"/>
      <c r="D493" s="186" t="s">
        <v>219</v>
      </c>
      <c r="E493" s="194" t="s">
        <v>1</v>
      </c>
      <c r="F493" s="195" t="s">
        <v>951</v>
      </c>
      <c r="G493" s="193"/>
      <c r="H493" s="196">
        <v>307.95600000000002</v>
      </c>
      <c r="I493" s="197"/>
      <c r="J493" s="193"/>
      <c r="K493" s="193"/>
      <c r="L493" s="198"/>
      <c r="M493" s="199"/>
      <c r="N493" s="200"/>
      <c r="O493" s="200"/>
      <c r="P493" s="200"/>
      <c r="Q493" s="200"/>
      <c r="R493" s="200"/>
      <c r="S493" s="200"/>
      <c r="T493" s="201"/>
      <c r="AT493" s="202" t="s">
        <v>219</v>
      </c>
      <c r="AU493" s="202" t="s">
        <v>86</v>
      </c>
      <c r="AV493" s="11" t="s">
        <v>86</v>
      </c>
      <c r="AW493" s="11" t="s">
        <v>38</v>
      </c>
      <c r="AX493" s="11" t="s">
        <v>77</v>
      </c>
      <c r="AY493" s="202" t="s">
        <v>121</v>
      </c>
    </row>
    <row r="494" spans="2:65" s="12" customFormat="1" ht="11.25">
      <c r="B494" s="203"/>
      <c r="C494" s="204"/>
      <c r="D494" s="186" t="s">
        <v>219</v>
      </c>
      <c r="E494" s="205" t="s">
        <v>1</v>
      </c>
      <c r="F494" s="206" t="s">
        <v>221</v>
      </c>
      <c r="G494" s="204"/>
      <c r="H494" s="207">
        <v>307.95600000000002</v>
      </c>
      <c r="I494" s="208"/>
      <c r="J494" s="204"/>
      <c r="K494" s="204"/>
      <c r="L494" s="209"/>
      <c r="M494" s="210"/>
      <c r="N494" s="211"/>
      <c r="O494" s="211"/>
      <c r="P494" s="211"/>
      <c r="Q494" s="211"/>
      <c r="R494" s="211"/>
      <c r="S494" s="211"/>
      <c r="T494" s="212"/>
      <c r="AT494" s="213" t="s">
        <v>219</v>
      </c>
      <c r="AU494" s="213" t="s">
        <v>86</v>
      </c>
      <c r="AV494" s="12" t="s">
        <v>146</v>
      </c>
      <c r="AW494" s="12" t="s">
        <v>38</v>
      </c>
      <c r="AX494" s="12" t="s">
        <v>84</v>
      </c>
      <c r="AY494" s="213" t="s">
        <v>121</v>
      </c>
    </row>
    <row r="495" spans="2:65" s="1" customFormat="1" ht="16.5" customHeight="1">
      <c r="B495" s="34"/>
      <c r="C495" s="174" t="s">
        <v>952</v>
      </c>
      <c r="D495" s="174" t="s">
        <v>124</v>
      </c>
      <c r="E495" s="175" t="s">
        <v>953</v>
      </c>
      <c r="F495" s="176" t="s">
        <v>954</v>
      </c>
      <c r="G495" s="177" t="s">
        <v>213</v>
      </c>
      <c r="H495" s="178">
        <v>18.641999999999999</v>
      </c>
      <c r="I495" s="179"/>
      <c r="J495" s="180">
        <f>ROUND(I495*H495,2)</f>
        <v>0</v>
      </c>
      <c r="K495" s="176" t="s">
        <v>128</v>
      </c>
      <c r="L495" s="38"/>
      <c r="M495" s="181" t="s">
        <v>1</v>
      </c>
      <c r="N495" s="182" t="s">
        <v>48</v>
      </c>
      <c r="O495" s="60"/>
      <c r="P495" s="183">
        <f>O495*H495</f>
        <v>0</v>
      </c>
      <c r="Q495" s="183">
        <v>2.5000000000000001E-4</v>
      </c>
      <c r="R495" s="183">
        <f>Q495*H495</f>
        <v>4.6604999999999997E-3</v>
      </c>
      <c r="S495" s="183">
        <v>0</v>
      </c>
      <c r="T495" s="184">
        <f>S495*H495</f>
        <v>0</v>
      </c>
      <c r="AR495" s="16" t="s">
        <v>284</v>
      </c>
      <c r="AT495" s="16" t="s">
        <v>124</v>
      </c>
      <c r="AU495" s="16" t="s">
        <v>86</v>
      </c>
      <c r="AY495" s="16" t="s">
        <v>121</v>
      </c>
      <c r="BE495" s="185">
        <f>IF(N495="základní",J495,0)</f>
        <v>0</v>
      </c>
      <c r="BF495" s="185">
        <f>IF(N495="snížená",J495,0)</f>
        <v>0</v>
      </c>
      <c r="BG495" s="185">
        <f>IF(N495="zákl. přenesená",J495,0)</f>
        <v>0</v>
      </c>
      <c r="BH495" s="185">
        <f>IF(N495="sníž. přenesená",J495,0)</f>
        <v>0</v>
      </c>
      <c r="BI495" s="185">
        <f>IF(N495="nulová",J495,0)</f>
        <v>0</v>
      </c>
      <c r="BJ495" s="16" t="s">
        <v>84</v>
      </c>
      <c r="BK495" s="185">
        <f>ROUND(I495*H495,2)</f>
        <v>0</v>
      </c>
      <c r="BL495" s="16" t="s">
        <v>284</v>
      </c>
      <c r="BM495" s="16" t="s">
        <v>955</v>
      </c>
    </row>
    <row r="496" spans="2:65" s="11" customFormat="1" ht="11.25">
      <c r="B496" s="192"/>
      <c r="C496" s="193"/>
      <c r="D496" s="186" t="s">
        <v>219</v>
      </c>
      <c r="E496" s="194" t="s">
        <v>1</v>
      </c>
      <c r="F496" s="195" t="s">
        <v>956</v>
      </c>
      <c r="G496" s="193"/>
      <c r="H496" s="196">
        <v>18.641999999999999</v>
      </c>
      <c r="I496" s="197"/>
      <c r="J496" s="193"/>
      <c r="K496" s="193"/>
      <c r="L496" s="198"/>
      <c r="M496" s="199"/>
      <c r="N496" s="200"/>
      <c r="O496" s="200"/>
      <c r="P496" s="200"/>
      <c r="Q496" s="200"/>
      <c r="R496" s="200"/>
      <c r="S496" s="200"/>
      <c r="T496" s="201"/>
      <c r="AT496" s="202" t="s">
        <v>219</v>
      </c>
      <c r="AU496" s="202" t="s">
        <v>86</v>
      </c>
      <c r="AV496" s="11" t="s">
        <v>86</v>
      </c>
      <c r="AW496" s="11" t="s">
        <v>38</v>
      </c>
      <c r="AX496" s="11" t="s">
        <v>77</v>
      </c>
      <c r="AY496" s="202" t="s">
        <v>121</v>
      </c>
    </row>
    <row r="497" spans="2:65" s="12" customFormat="1" ht="11.25">
      <c r="B497" s="203"/>
      <c r="C497" s="204"/>
      <c r="D497" s="186" t="s">
        <v>219</v>
      </c>
      <c r="E497" s="205" t="s">
        <v>1</v>
      </c>
      <c r="F497" s="206" t="s">
        <v>221</v>
      </c>
      <c r="G497" s="204"/>
      <c r="H497" s="207">
        <v>18.641999999999999</v>
      </c>
      <c r="I497" s="208"/>
      <c r="J497" s="204"/>
      <c r="K497" s="204"/>
      <c r="L497" s="209"/>
      <c r="M497" s="210"/>
      <c r="N497" s="211"/>
      <c r="O497" s="211"/>
      <c r="P497" s="211"/>
      <c r="Q497" s="211"/>
      <c r="R497" s="211"/>
      <c r="S497" s="211"/>
      <c r="T497" s="212"/>
      <c r="AT497" s="213" t="s">
        <v>219</v>
      </c>
      <c r="AU497" s="213" t="s">
        <v>86</v>
      </c>
      <c r="AV497" s="12" t="s">
        <v>146</v>
      </c>
      <c r="AW497" s="12" t="s">
        <v>38</v>
      </c>
      <c r="AX497" s="12" t="s">
        <v>84</v>
      </c>
      <c r="AY497" s="213" t="s">
        <v>121</v>
      </c>
    </row>
    <row r="498" spans="2:65" s="1" customFormat="1" ht="16.5" customHeight="1">
      <c r="B498" s="34"/>
      <c r="C498" s="174" t="s">
        <v>957</v>
      </c>
      <c r="D498" s="174" t="s">
        <v>124</v>
      </c>
      <c r="E498" s="175" t="s">
        <v>958</v>
      </c>
      <c r="F498" s="176" t="s">
        <v>959</v>
      </c>
      <c r="G498" s="177" t="s">
        <v>814</v>
      </c>
      <c r="H498" s="178">
        <v>32</v>
      </c>
      <c r="I498" s="179"/>
      <c r="J498" s="180">
        <f>ROUND(I498*H498,2)</f>
        <v>0</v>
      </c>
      <c r="K498" s="176" t="s">
        <v>128</v>
      </c>
      <c r="L498" s="38"/>
      <c r="M498" s="181" t="s">
        <v>1</v>
      </c>
      <c r="N498" s="182" t="s">
        <v>48</v>
      </c>
      <c r="O498" s="60"/>
      <c r="P498" s="183">
        <f>O498*H498</f>
        <v>0</v>
      </c>
      <c r="Q498" s="183">
        <v>2.5000000000000001E-4</v>
      </c>
      <c r="R498" s="183">
        <f>Q498*H498</f>
        <v>8.0000000000000002E-3</v>
      </c>
      <c r="S498" s="183">
        <v>0</v>
      </c>
      <c r="T498" s="184">
        <f>S498*H498</f>
        <v>0</v>
      </c>
      <c r="AR498" s="16" t="s">
        <v>284</v>
      </c>
      <c r="AT498" s="16" t="s">
        <v>124</v>
      </c>
      <c r="AU498" s="16" t="s">
        <v>86</v>
      </c>
      <c r="AY498" s="16" t="s">
        <v>121</v>
      </c>
      <c r="BE498" s="185">
        <f>IF(N498="základní",J498,0)</f>
        <v>0</v>
      </c>
      <c r="BF498" s="185">
        <f>IF(N498="snížená",J498,0)</f>
        <v>0</v>
      </c>
      <c r="BG498" s="185">
        <f>IF(N498="zákl. přenesená",J498,0)</f>
        <v>0</v>
      </c>
      <c r="BH498" s="185">
        <f>IF(N498="sníž. přenesená",J498,0)</f>
        <v>0</v>
      </c>
      <c r="BI498" s="185">
        <f>IF(N498="nulová",J498,0)</f>
        <v>0</v>
      </c>
      <c r="BJ498" s="16" t="s">
        <v>84</v>
      </c>
      <c r="BK498" s="185">
        <f>ROUND(I498*H498,2)</f>
        <v>0</v>
      </c>
      <c r="BL498" s="16" t="s">
        <v>284</v>
      </c>
      <c r="BM498" s="16" t="s">
        <v>960</v>
      </c>
    </row>
    <row r="499" spans="2:65" s="11" customFormat="1" ht="11.25">
      <c r="B499" s="192"/>
      <c r="C499" s="193"/>
      <c r="D499" s="186" t="s">
        <v>219</v>
      </c>
      <c r="E499" s="194" t="s">
        <v>1</v>
      </c>
      <c r="F499" s="195" t="s">
        <v>961</v>
      </c>
      <c r="G499" s="193"/>
      <c r="H499" s="196">
        <v>32</v>
      </c>
      <c r="I499" s="197"/>
      <c r="J499" s="193"/>
      <c r="K499" s="193"/>
      <c r="L499" s="198"/>
      <c r="M499" s="199"/>
      <c r="N499" s="200"/>
      <c r="O499" s="200"/>
      <c r="P499" s="200"/>
      <c r="Q499" s="200"/>
      <c r="R499" s="200"/>
      <c r="S499" s="200"/>
      <c r="T499" s="201"/>
      <c r="AT499" s="202" t="s">
        <v>219</v>
      </c>
      <c r="AU499" s="202" t="s">
        <v>86</v>
      </c>
      <c r="AV499" s="11" t="s">
        <v>86</v>
      </c>
      <c r="AW499" s="11" t="s">
        <v>38</v>
      </c>
      <c r="AX499" s="11" t="s">
        <v>77</v>
      </c>
      <c r="AY499" s="202" t="s">
        <v>121</v>
      </c>
    </row>
    <row r="500" spans="2:65" s="12" customFormat="1" ht="11.25">
      <c r="B500" s="203"/>
      <c r="C500" s="204"/>
      <c r="D500" s="186" t="s">
        <v>219</v>
      </c>
      <c r="E500" s="205" t="s">
        <v>1</v>
      </c>
      <c r="F500" s="206" t="s">
        <v>221</v>
      </c>
      <c r="G500" s="204"/>
      <c r="H500" s="207">
        <v>32</v>
      </c>
      <c r="I500" s="208"/>
      <c r="J500" s="204"/>
      <c r="K500" s="204"/>
      <c r="L500" s="209"/>
      <c r="M500" s="210"/>
      <c r="N500" s="211"/>
      <c r="O500" s="211"/>
      <c r="P500" s="211"/>
      <c r="Q500" s="211"/>
      <c r="R500" s="211"/>
      <c r="S500" s="211"/>
      <c r="T500" s="212"/>
      <c r="AT500" s="213" t="s">
        <v>219</v>
      </c>
      <c r="AU500" s="213" t="s">
        <v>86</v>
      </c>
      <c r="AV500" s="12" t="s">
        <v>146</v>
      </c>
      <c r="AW500" s="12" t="s">
        <v>38</v>
      </c>
      <c r="AX500" s="12" t="s">
        <v>84</v>
      </c>
      <c r="AY500" s="213" t="s">
        <v>121</v>
      </c>
    </row>
    <row r="501" spans="2:65" s="1" customFormat="1" ht="16.5" customHeight="1">
      <c r="B501" s="34"/>
      <c r="C501" s="174" t="s">
        <v>962</v>
      </c>
      <c r="D501" s="174" t="s">
        <v>124</v>
      </c>
      <c r="E501" s="175" t="s">
        <v>963</v>
      </c>
      <c r="F501" s="176" t="s">
        <v>964</v>
      </c>
      <c r="G501" s="177" t="s">
        <v>271</v>
      </c>
      <c r="H501" s="178">
        <v>1230.24</v>
      </c>
      <c r="I501" s="179"/>
      <c r="J501" s="180">
        <f>ROUND(I501*H501,2)</f>
        <v>0</v>
      </c>
      <c r="K501" s="176" t="s">
        <v>128</v>
      </c>
      <c r="L501" s="38"/>
      <c r="M501" s="181" t="s">
        <v>1</v>
      </c>
      <c r="N501" s="182" t="s">
        <v>48</v>
      </c>
      <c r="O501" s="60"/>
      <c r="P501" s="183">
        <f>O501*H501</f>
        <v>0</v>
      </c>
      <c r="Q501" s="183">
        <v>2.7999999999999998E-4</v>
      </c>
      <c r="R501" s="183">
        <f>Q501*H501</f>
        <v>0.34446719999999997</v>
      </c>
      <c r="S501" s="183">
        <v>0</v>
      </c>
      <c r="T501" s="184">
        <f>S501*H501</f>
        <v>0</v>
      </c>
      <c r="AR501" s="16" t="s">
        <v>284</v>
      </c>
      <c r="AT501" s="16" t="s">
        <v>124</v>
      </c>
      <c r="AU501" s="16" t="s">
        <v>86</v>
      </c>
      <c r="AY501" s="16" t="s">
        <v>121</v>
      </c>
      <c r="BE501" s="185">
        <f>IF(N501="základní",J501,0)</f>
        <v>0</v>
      </c>
      <c r="BF501" s="185">
        <f>IF(N501="snížená",J501,0)</f>
        <v>0</v>
      </c>
      <c r="BG501" s="185">
        <f>IF(N501="zákl. přenesená",J501,0)</f>
        <v>0</v>
      </c>
      <c r="BH501" s="185">
        <f>IF(N501="sníž. přenesená",J501,0)</f>
        <v>0</v>
      </c>
      <c r="BI501" s="185">
        <f>IF(N501="nulová",J501,0)</f>
        <v>0</v>
      </c>
      <c r="BJ501" s="16" t="s">
        <v>84</v>
      </c>
      <c r="BK501" s="185">
        <f>ROUND(I501*H501,2)</f>
        <v>0</v>
      </c>
      <c r="BL501" s="16" t="s">
        <v>284</v>
      </c>
      <c r="BM501" s="16" t="s">
        <v>965</v>
      </c>
    </row>
    <row r="502" spans="2:65" s="1" customFormat="1" ht="48.75">
      <c r="B502" s="34"/>
      <c r="C502" s="35"/>
      <c r="D502" s="186" t="s">
        <v>131</v>
      </c>
      <c r="E502" s="35"/>
      <c r="F502" s="187" t="s">
        <v>966</v>
      </c>
      <c r="G502" s="35"/>
      <c r="H502" s="35"/>
      <c r="I502" s="103"/>
      <c r="J502" s="35"/>
      <c r="K502" s="35"/>
      <c r="L502" s="38"/>
      <c r="M502" s="188"/>
      <c r="N502" s="60"/>
      <c r="O502" s="60"/>
      <c r="P502" s="60"/>
      <c r="Q502" s="60"/>
      <c r="R502" s="60"/>
      <c r="S502" s="60"/>
      <c r="T502" s="61"/>
      <c r="AT502" s="16" t="s">
        <v>131</v>
      </c>
      <c r="AU502" s="16" t="s">
        <v>86</v>
      </c>
    </row>
    <row r="503" spans="2:65" s="1" customFormat="1" ht="16.5" customHeight="1">
      <c r="B503" s="34"/>
      <c r="C503" s="174" t="s">
        <v>967</v>
      </c>
      <c r="D503" s="174" t="s">
        <v>124</v>
      </c>
      <c r="E503" s="175" t="s">
        <v>968</v>
      </c>
      <c r="F503" s="176" t="s">
        <v>969</v>
      </c>
      <c r="G503" s="177" t="s">
        <v>814</v>
      </c>
      <c r="H503" s="178">
        <v>4</v>
      </c>
      <c r="I503" s="179"/>
      <c r="J503" s="180">
        <f>ROUND(I503*H503,2)</f>
        <v>0</v>
      </c>
      <c r="K503" s="176" t="s">
        <v>128</v>
      </c>
      <c r="L503" s="38"/>
      <c r="M503" s="181" t="s">
        <v>1</v>
      </c>
      <c r="N503" s="182" t="s">
        <v>48</v>
      </c>
      <c r="O503" s="60"/>
      <c r="P503" s="183">
        <f>O503*H503</f>
        <v>0</v>
      </c>
      <c r="Q503" s="183">
        <v>2.4000000000000001E-4</v>
      </c>
      <c r="R503" s="183">
        <f>Q503*H503</f>
        <v>9.6000000000000002E-4</v>
      </c>
      <c r="S503" s="183">
        <v>0</v>
      </c>
      <c r="T503" s="184">
        <f>S503*H503</f>
        <v>0</v>
      </c>
      <c r="AR503" s="16" t="s">
        <v>284</v>
      </c>
      <c r="AT503" s="16" t="s">
        <v>124</v>
      </c>
      <c r="AU503" s="16" t="s">
        <v>86</v>
      </c>
      <c r="AY503" s="16" t="s">
        <v>121</v>
      </c>
      <c r="BE503" s="185">
        <f>IF(N503="základní",J503,0)</f>
        <v>0</v>
      </c>
      <c r="BF503" s="185">
        <f>IF(N503="snížená",J503,0)</f>
        <v>0</v>
      </c>
      <c r="BG503" s="185">
        <f>IF(N503="zákl. přenesená",J503,0)</f>
        <v>0</v>
      </c>
      <c r="BH503" s="185">
        <f>IF(N503="sníž. přenesená",J503,0)</f>
        <v>0</v>
      </c>
      <c r="BI503" s="185">
        <f>IF(N503="nulová",J503,0)</f>
        <v>0</v>
      </c>
      <c r="BJ503" s="16" t="s">
        <v>84</v>
      </c>
      <c r="BK503" s="185">
        <f>ROUND(I503*H503,2)</f>
        <v>0</v>
      </c>
      <c r="BL503" s="16" t="s">
        <v>284</v>
      </c>
      <c r="BM503" s="16" t="s">
        <v>970</v>
      </c>
    </row>
    <row r="504" spans="2:65" s="1" customFormat="1" ht="16.5" customHeight="1">
      <c r="B504" s="34"/>
      <c r="C504" s="174" t="s">
        <v>971</v>
      </c>
      <c r="D504" s="174" t="s">
        <v>124</v>
      </c>
      <c r="E504" s="175" t="s">
        <v>972</v>
      </c>
      <c r="F504" s="176" t="s">
        <v>973</v>
      </c>
      <c r="G504" s="177" t="s">
        <v>814</v>
      </c>
      <c r="H504" s="178">
        <v>1</v>
      </c>
      <c r="I504" s="179"/>
      <c r="J504" s="180">
        <f>ROUND(I504*H504,2)</f>
        <v>0</v>
      </c>
      <c r="K504" s="176" t="s">
        <v>128</v>
      </c>
      <c r="L504" s="38"/>
      <c r="M504" s="181" t="s">
        <v>1</v>
      </c>
      <c r="N504" s="182" t="s">
        <v>48</v>
      </c>
      <c r="O504" s="60"/>
      <c r="P504" s="183">
        <f>O504*H504</f>
        <v>0</v>
      </c>
      <c r="Q504" s="183">
        <v>2.4000000000000001E-4</v>
      </c>
      <c r="R504" s="183">
        <f>Q504*H504</f>
        <v>2.4000000000000001E-4</v>
      </c>
      <c r="S504" s="183">
        <v>0</v>
      </c>
      <c r="T504" s="184">
        <f>S504*H504</f>
        <v>0</v>
      </c>
      <c r="AR504" s="16" t="s">
        <v>284</v>
      </c>
      <c r="AT504" s="16" t="s">
        <v>124</v>
      </c>
      <c r="AU504" s="16" t="s">
        <v>86</v>
      </c>
      <c r="AY504" s="16" t="s">
        <v>121</v>
      </c>
      <c r="BE504" s="185">
        <f>IF(N504="základní",J504,0)</f>
        <v>0</v>
      </c>
      <c r="BF504" s="185">
        <f>IF(N504="snížená",J504,0)</f>
        <v>0</v>
      </c>
      <c r="BG504" s="185">
        <f>IF(N504="zákl. přenesená",J504,0)</f>
        <v>0</v>
      </c>
      <c r="BH504" s="185">
        <f>IF(N504="sníž. přenesená",J504,0)</f>
        <v>0</v>
      </c>
      <c r="BI504" s="185">
        <f>IF(N504="nulová",J504,0)</f>
        <v>0</v>
      </c>
      <c r="BJ504" s="16" t="s">
        <v>84</v>
      </c>
      <c r="BK504" s="185">
        <f>ROUND(I504*H504,2)</f>
        <v>0</v>
      </c>
      <c r="BL504" s="16" t="s">
        <v>284</v>
      </c>
      <c r="BM504" s="16" t="s">
        <v>974</v>
      </c>
    </row>
    <row r="505" spans="2:65" s="1" customFormat="1" ht="16.5" customHeight="1">
      <c r="B505" s="34"/>
      <c r="C505" s="174" t="s">
        <v>975</v>
      </c>
      <c r="D505" s="174" t="s">
        <v>124</v>
      </c>
      <c r="E505" s="175" t="s">
        <v>976</v>
      </c>
      <c r="F505" s="176" t="s">
        <v>977</v>
      </c>
      <c r="G505" s="177" t="s">
        <v>814</v>
      </c>
      <c r="H505" s="178">
        <v>1</v>
      </c>
      <c r="I505" s="179"/>
      <c r="J505" s="180">
        <f>ROUND(I505*H505,2)</f>
        <v>0</v>
      </c>
      <c r="K505" s="176" t="s">
        <v>128</v>
      </c>
      <c r="L505" s="38"/>
      <c r="M505" s="181" t="s">
        <v>1</v>
      </c>
      <c r="N505" s="182" t="s">
        <v>48</v>
      </c>
      <c r="O505" s="60"/>
      <c r="P505" s="183">
        <f>O505*H505</f>
        <v>0</v>
      </c>
      <c r="Q505" s="183">
        <v>2.5000000000000001E-4</v>
      </c>
      <c r="R505" s="183">
        <f>Q505*H505</f>
        <v>2.5000000000000001E-4</v>
      </c>
      <c r="S505" s="183">
        <v>0</v>
      </c>
      <c r="T505" s="184">
        <f>S505*H505</f>
        <v>0</v>
      </c>
      <c r="AR505" s="16" t="s">
        <v>284</v>
      </c>
      <c r="AT505" s="16" t="s">
        <v>124</v>
      </c>
      <c r="AU505" s="16" t="s">
        <v>86</v>
      </c>
      <c r="AY505" s="16" t="s">
        <v>121</v>
      </c>
      <c r="BE505" s="185">
        <f>IF(N505="základní",J505,0)</f>
        <v>0</v>
      </c>
      <c r="BF505" s="185">
        <f>IF(N505="snížená",J505,0)</f>
        <v>0</v>
      </c>
      <c r="BG505" s="185">
        <f>IF(N505="zákl. přenesená",J505,0)</f>
        <v>0</v>
      </c>
      <c r="BH505" s="185">
        <f>IF(N505="sníž. přenesená",J505,0)</f>
        <v>0</v>
      </c>
      <c r="BI505" s="185">
        <f>IF(N505="nulová",J505,0)</f>
        <v>0</v>
      </c>
      <c r="BJ505" s="16" t="s">
        <v>84</v>
      </c>
      <c r="BK505" s="185">
        <f>ROUND(I505*H505,2)</f>
        <v>0</v>
      </c>
      <c r="BL505" s="16" t="s">
        <v>284</v>
      </c>
      <c r="BM505" s="16" t="s">
        <v>978</v>
      </c>
    </row>
    <row r="506" spans="2:65" s="1" customFormat="1" ht="16.5" customHeight="1">
      <c r="B506" s="34"/>
      <c r="C506" s="174" t="s">
        <v>979</v>
      </c>
      <c r="D506" s="174" t="s">
        <v>124</v>
      </c>
      <c r="E506" s="175" t="s">
        <v>980</v>
      </c>
      <c r="F506" s="176" t="s">
        <v>981</v>
      </c>
      <c r="G506" s="177" t="s">
        <v>814</v>
      </c>
      <c r="H506" s="178">
        <v>2</v>
      </c>
      <c r="I506" s="179"/>
      <c r="J506" s="180">
        <f>ROUND(I506*H506,2)</f>
        <v>0</v>
      </c>
      <c r="K506" s="176" t="s">
        <v>128</v>
      </c>
      <c r="L506" s="38"/>
      <c r="M506" s="181" t="s">
        <v>1</v>
      </c>
      <c r="N506" s="182" t="s">
        <v>48</v>
      </c>
      <c r="O506" s="60"/>
      <c r="P506" s="183">
        <f>O506*H506</f>
        <v>0</v>
      </c>
      <c r="Q506" s="183">
        <v>8.7000000000000001E-4</v>
      </c>
      <c r="R506" s="183">
        <f>Q506*H506</f>
        <v>1.74E-3</v>
      </c>
      <c r="S506" s="183">
        <v>0</v>
      </c>
      <c r="T506" s="184">
        <f>S506*H506</f>
        <v>0</v>
      </c>
      <c r="AR506" s="16" t="s">
        <v>284</v>
      </c>
      <c r="AT506" s="16" t="s">
        <v>124</v>
      </c>
      <c r="AU506" s="16" t="s">
        <v>86</v>
      </c>
      <c r="AY506" s="16" t="s">
        <v>121</v>
      </c>
      <c r="BE506" s="185">
        <f>IF(N506="základní",J506,0)</f>
        <v>0</v>
      </c>
      <c r="BF506" s="185">
        <f>IF(N506="snížená",J506,0)</f>
        <v>0</v>
      </c>
      <c r="BG506" s="185">
        <f>IF(N506="zákl. přenesená",J506,0)</f>
        <v>0</v>
      </c>
      <c r="BH506" s="185">
        <f>IF(N506="sníž. přenesená",J506,0)</f>
        <v>0</v>
      </c>
      <c r="BI506" s="185">
        <f>IF(N506="nulová",J506,0)</f>
        <v>0</v>
      </c>
      <c r="BJ506" s="16" t="s">
        <v>84</v>
      </c>
      <c r="BK506" s="185">
        <f>ROUND(I506*H506,2)</f>
        <v>0</v>
      </c>
      <c r="BL506" s="16" t="s">
        <v>284</v>
      </c>
      <c r="BM506" s="16" t="s">
        <v>982</v>
      </c>
    </row>
    <row r="507" spans="2:65" s="1" customFormat="1" ht="16.5" customHeight="1">
      <c r="B507" s="34"/>
      <c r="C507" s="174" t="s">
        <v>983</v>
      </c>
      <c r="D507" s="174" t="s">
        <v>124</v>
      </c>
      <c r="E507" s="175" t="s">
        <v>984</v>
      </c>
      <c r="F507" s="176" t="s">
        <v>985</v>
      </c>
      <c r="G507" s="177" t="s">
        <v>930</v>
      </c>
      <c r="H507" s="178">
        <v>3</v>
      </c>
      <c r="I507" s="179"/>
      <c r="J507" s="180">
        <f>ROUND(I507*H507,2)</f>
        <v>0</v>
      </c>
      <c r="K507" s="176" t="s">
        <v>252</v>
      </c>
      <c r="L507" s="38"/>
      <c r="M507" s="181" t="s">
        <v>1</v>
      </c>
      <c r="N507" s="182" t="s">
        <v>48</v>
      </c>
      <c r="O507" s="60"/>
      <c r="P507" s="183">
        <f>O507*H507</f>
        <v>0</v>
      </c>
      <c r="Q507" s="183">
        <v>0</v>
      </c>
      <c r="R507" s="183">
        <f>Q507*H507</f>
        <v>0</v>
      </c>
      <c r="S507" s="183">
        <v>0</v>
      </c>
      <c r="T507" s="184">
        <f>S507*H507</f>
        <v>0</v>
      </c>
      <c r="AR507" s="16" t="s">
        <v>284</v>
      </c>
      <c r="AT507" s="16" t="s">
        <v>124</v>
      </c>
      <c r="AU507" s="16" t="s">
        <v>86</v>
      </c>
      <c r="AY507" s="16" t="s">
        <v>121</v>
      </c>
      <c r="BE507" s="185">
        <f>IF(N507="základní",J507,0)</f>
        <v>0</v>
      </c>
      <c r="BF507" s="185">
        <f>IF(N507="snížená",J507,0)</f>
        <v>0</v>
      </c>
      <c r="BG507" s="185">
        <f>IF(N507="zákl. přenesená",J507,0)</f>
        <v>0</v>
      </c>
      <c r="BH507" s="185">
        <f>IF(N507="sníž. přenesená",J507,0)</f>
        <v>0</v>
      </c>
      <c r="BI507" s="185">
        <f>IF(N507="nulová",J507,0)</f>
        <v>0</v>
      </c>
      <c r="BJ507" s="16" t="s">
        <v>84</v>
      </c>
      <c r="BK507" s="185">
        <f>ROUND(I507*H507,2)</f>
        <v>0</v>
      </c>
      <c r="BL507" s="16" t="s">
        <v>284</v>
      </c>
      <c r="BM507" s="16" t="s">
        <v>986</v>
      </c>
    </row>
    <row r="508" spans="2:65" s="1" customFormat="1" ht="48.75">
      <c r="B508" s="34"/>
      <c r="C508" s="35"/>
      <c r="D508" s="186" t="s">
        <v>131</v>
      </c>
      <c r="E508" s="35"/>
      <c r="F508" s="187" t="s">
        <v>987</v>
      </c>
      <c r="G508" s="35"/>
      <c r="H508" s="35"/>
      <c r="I508" s="103"/>
      <c r="J508" s="35"/>
      <c r="K508" s="35"/>
      <c r="L508" s="38"/>
      <c r="M508" s="188"/>
      <c r="N508" s="60"/>
      <c r="O508" s="60"/>
      <c r="P508" s="60"/>
      <c r="Q508" s="60"/>
      <c r="R508" s="60"/>
      <c r="S508" s="60"/>
      <c r="T508" s="61"/>
      <c r="AT508" s="16" t="s">
        <v>131</v>
      </c>
      <c r="AU508" s="16" t="s">
        <v>86</v>
      </c>
    </row>
    <row r="509" spans="2:65" s="1" customFormat="1" ht="16.5" customHeight="1">
      <c r="B509" s="34"/>
      <c r="C509" s="174" t="s">
        <v>988</v>
      </c>
      <c r="D509" s="174" t="s">
        <v>124</v>
      </c>
      <c r="E509" s="175" t="s">
        <v>989</v>
      </c>
      <c r="F509" s="176" t="s">
        <v>990</v>
      </c>
      <c r="G509" s="177" t="s">
        <v>930</v>
      </c>
      <c r="H509" s="178">
        <v>1</v>
      </c>
      <c r="I509" s="179"/>
      <c r="J509" s="180">
        <f>ROUND(I509*H509,2)</f>
        <v>0</v>
      </c>
      <c r="K509" s="176" t="s">
        <v>252</v>
      </c>
      <c r="L509" s="38"/>
      <c r="M509" s="181" t="s">
        <v>1</v>
      </c>
      <c r="N509" s="182" t="s">
        <v>48</v>
      </c>
      <c r="O509" s="60"/>
      <c r="P509" s="183">
        <f>O509*H509</f>
        <v>0</v>
      </c>
      <c r="Q509" s="183">
        <v>0</v>
      </c>
      <c r="R509" s="183">
        <f>Q509*H509</f>
        <v>0</v>
      </c>
      <c r="S509" s="183">
        <v>0</v>
      </c>
      <c r="T509" s="184">
        <f>S509*H509</f>
        <v>0</v>
      </c>
      <c r="AR509" s="16" t="s">
        <v>284</v>
      </c>
      <c r="AT509" s="16" t="s">
        <v>124</v>
      </c>
      <c r="AU509" s="16" t="s">
        <v>86</v>
      </c>
      <c r="AY509" s="16" t="s">
        <v>121</v>
      </c>
      <c r="BE509" s="185">
        <f>IF(N509="základní",J509,0)</f>
        <v>0</v>
      </c>
      <c r="BF509" s="185">
        <f>IF(N509="snížená",J509,0)</f>
        <v>0</v>
      </c>
      <c r="BG509" s="185">
        <f>IF(N509="zákl. přenesená",J509,0)</f>
        <v>0</v>
      </c>
      <c r="BH509" s="185">
        <f>IF(N509="sníž. přenesená",J509,0)</f>
        <v>0</v>
      </c>
      <c r="BI509" s="185">
        <f>IF(N509="nulová",J509,0)</f>
        <v>0</v>
      </c>
      <c r="BJ509" s="16" t="s">
        <v>84</v>
      </c>
      <c r="BK509" s="185">
        <f>ROUND(I509*H509,2)</f>
        <v>0</v>
      </c>
      <c r="BL509" s="16" t="s">
        <v>284</v>
      </c>
      <c r="BM509" s="16" t="s">
        <v>991</v>
      </c>
    </row>
    <row r="510" spans="2:65" s="1" customFormat="1" ht="48.75">
      <c r="B510" s="34"/>
      <c r="C510" s="35"/>
      <c r="D510" s="186" t="s">
        <v>131</v>
      </c>
      <c r="E510" s="35"/>
      <c r="F510" s="187" t="s">
        <v>987</v>
      </c>
      <c r="G510" s="35"/>
      <c r="H510" s="35"/>
      <c r="I510" s="103"/>
      <c r="J510" s="35"/>
      <c r="K510" s="35"/>
      <c r="L510" s="38"/>
      <c r="M510" s="188"/>
      <c r="N510" s="60"/>
      <c r="O510" s="60"/>
      <c r="P510" s="60"/>
      <c r="Q510" s="60"/>
      <c r="R510" s="60"/>
      <c r="S510" s="60"/>
      <c r="T510" s="61"/>
      <c r="AT510" s="16" t="s">
        <v>131</v>
      </c>
      <c r="AU510" s="16" t="s">
        <v>86</v>
      </c>
    </row>
    <row r="511" spans="2:65" s="1" customFormat="1" ht="16.5" customHeight="1">
      <c r="B511" s="34"/>
      <c r="C511" s="174" t="s">
        <v>992</v>
      </c>
      <c r="D511" s="174" t="s">
        <v>124</v>
      </c>
      <c r="E511" s="175" t="s">
        <v>993</v>
      </c>
      <c r="F511" s="176" t="s">
        <v>994</v>
      </c>
      <c r="G511" s="177" t="s">
        <v>930</v>
      </c>
      <c r="H511" s="178">
        <v>1</v>
      </c>
      <c r="I511" s="179"/>
      <c r="J511" s="180">
        <f>ROUND(I511*H511,2)</f>
        <v>0</v>
      </c>
      <c r="K511" s="176" t="s">
        <v>252</v>
      </c>
      <c r="L511" s="38"/>
      <c r="M511" s="181" t="s">
        <v>1</v>
      </c>
      <c r="N511" s="182" t="s">
        <v>48</v>
      </c>
      <c r="O511" s="60"/>
      <c r="P511" s="183">
        <f>O511*H511</f>
        <v>0</v>
      </c>
      <c r="Q511" s="183">
        <v>0</v>
      </c>
      <c r="R511" s="183">
        <f>Q511*H511</f>
        <v>0</v>
      </c>
      <c r="S511" s="183">
        <v>0</v>
      </c>
      <c r="T511" s="184">
        <f>S511*H511</f>
        <v>0</v>
      </c>
      <c r="AR511" s="16" t="s">
        <v>284</v>
      </c>
      <c r="AT511" s="16" t="s">
        <v>124</v>
      </c>
      <c r="AU511" s="16" t="s">
        <v>86</v>
      </c>
      <c r="AY511" s="16" t="s">
        <v>121</v>
      </c>
      <c r="BE511" s="185">
        <f>IF(N511="základní",J511,0)</f>
        <v>0</v>
      </c>
      <c r="BF511" s="185">
        <f>IF(N511="snížená",J511,0)</f>
        <v>0</v>
      </c>
      <c r="BG511" s="185">
        <f>IF(N511="zákl. přenesená",J511,0)</f>
        <v>0</v>
      </c>
      <c r="BH511" s="185">
        <f>IF(N511="sníž. přenesená",J511,0)</f>
        <v>0</v>
      </c>
      <c r="BI511" s="185">
        <f>IF(N511="nulová",J511,0)</f>
        <v>0</v>
      </c>
      <c r="BJ511" s="16" t="s">
        <v>84</v>
      </c>
      <c r="BK511" s="185">
        <f>ROUND(I511*H511,2)</f>
        <v>0</v>
      </c>
      <c r="BL511" s="16" t="s">
        <v>284</v>
      </c>
      <c r="BM511" s="16" t="s">
        <v>995</v>
      </c>
    </row>
    <row r="512" spans="2:65" s="1" customFormat="1" ht="48.75">
      <c r="B512" s="34"/>
      <c r="C512" s="35"/>
      <c r="D512" s="186" t="s">
        <v>131</v>
      </c>
      <c r="E512" s="35"/>
      <c r="F512" s="187" t="s">
        <v>987</v>
      </c>
      <c r="G512" s="35"/>
      <c r="H512" s="35"/>
      <c r="I512" s="103"/>
      <c r="J512" s="35"/>
      <c r="K512" s="35"/>
      <c r="L512" s="38"/>
      <c r="M512" s="188"/>
      <c r="N512" s="60"/>
      <c r="O512" s="60"/>
      <c r="P512" s="60"/>
      <c r="Q512" s="60"/>
      <c r="R512" s="60"/>
      <c r="S512" s="60"/>
      <c r="T512" s="61"/>
      <c r="AT512" s="16" t="s">
        <v>131</v>
      </c>
      <c r="AU512" s="16" t="s">
        <v>86</v>
      </c>
    </row>
    <row r="513" spans="2:65" s="1" customFormat="1" ht="16.5" customHeight="1">
      <c r="B513" s="34"/>
      <c r="C513" s="174" t="s">
        <v>996</v>
      </c>
      <c r="D513" s="174" t="s">
        <v>124</v>
      </c>
      <c r="E513" s="175" t="s">
        <v>997</v>
      </c>
      <c r="F513" s="176" t="s">
        <v>998</v>
      </c>
      <c r="G513" s="177" t="s">
        <v>930</v>
      </c>
      <c r="H513" s="178">
        <v>1</v>
      </c>
      <c r="I513" s="179"/>
      <c r="J513" s="180">
        <f>ROUND(I513*H513,2)</f>
        <v>0</v>
      </c>
      <c r="K513" s="176" t="s">
        <v>252</v>
      </c>
      <c r="L513" s="38"/>
      <c r="M513" s="181" t="s">
        <v>1</v>
      </c>
      <c r="N513" s="182" t="s">
        <v>48</v>
      </c>
      <c r="O513" s="60"/>
      <c r="P513" s="183">
        <f>O513*H513</f>
        <v>0</v>
      </c>
      <c r="Q513" s="183">
        <v>0</v>
      </c>
      <c r="R513" s="183">
        <f>Q513*H513</f>
        <v>0</v>
      </c>
      <c r="S513" s="183">
        <v>0</v>
      </c>
      <c r="T513" s="184">
        <f>S513*H513</f>
        <v>0</v>
      </c>
      <c r="AR513" s="16" t="s">
        <v>284</v>
      </c>
      <c r="AT513" s="16" t="s">
        <v>124</v>
      </c>
      <c r="AU513" s="16" t="s">
        <v>86</v>
      </c>
      <c r="AY513" s="16" t="s">
        <v>121</v>
      </c>
      <c r="BE513" s="185">
        <f>IF(N513="základní",J513,0)</f>
        <v>0</v>
      </c>
      <c r="BF513" s="185">
        <f>IF(N513="snížená",J513,0)</f>
        <v>0</v>
      </c>
      <c r="BG513" s="185">
        <f>IF(N513="zákl. přenesená",J513,0)</f>
        <v>0</v>
      </c>
      <c r="BH513" s="185">
        <f>IF(N513="sníž. přenesená",J513,0)</f>
        <v>0</v>
      </c>
      <c r="BI513" s="185">
        <f>IF(N513="nulová",J513,0)</f>
        <v>0</v>
      </c>
      <c r="BJ513" s="16" t="s">
        <v>84</v>
      </c>
      <c r="BK513" s="185">
        <f>ROUND(I513*H513,2)</f>
        <v>0</v>
      </c>
      <c r="BL513" s="16" t="s">
        <v>284</v>
      </c>
      <c r="BM513" s="16" t="s">
        <v>999</v>
      </c>
    </row>
    <row r="514" spans="2:65" s="1" customFormat="1" ht="48.75">
      <c r="B514" s="34"/>
      <c r="C514" s="35"/>
      <c r="D514" s="186" t="s">
        <v>131</v>
      </c>
      <c r="E514" s="35"/>
      <c r="F514" s="187" t="s">
        <v>987</v>
      </c>
      <c r="G514" s="35"/>
      <c r="H514" s="35"/>
      <c r="I514" s="103"/>
      <c r="J514" s="35"/>
      <c r="K514" s="35"/>
      <c r="L514" s="38"/>
      <c r="M514" s="188"/>
      <c r="N514" s="60"/>
      <c r="O514" s="60"/>
      <c r="P514" s="60"/>
      <c r="Q514" s="60"/>
      <c r="R514" s="60"/>
      <c r="S514" s="60"/>
      <c r="T514" s="61"/>
      <c r="AT514" s="16" t="s">
        <v>131</v>
      </c>
      <c r="AU514" s="16" t="s">
        <v>86</v>
      </c>
    </row>
    <row r="515" spans="2:65" s="1" customFormat="1" ht="16.5" customHeight="1">
      <c r="B515" s="34"/>
      <c r="C515" s="174" t="s">
        <v>1000</v>
      </c>
      <c r="D515" s="174" t="s">
        <v>124</v>
      </c>
      <c r="E515" s="175" t="s">
        <v>1001</v>
      </c>
      <c r="F515" s="176" t="s">
        <v>1002</v>
      </c>
      <c r="G515" s="177" t="s">
        <v>930</v>
      </c>
      <c r="H515" s="178">
        <v>70</v>
      </c>
      <c r="I515" s="179"/>
      <c r="J515" s="180">
        <f>ROUND(I515*H515,2)</f>
        <v>0</v>
      </c>
      <c r="K515" s="176" t="s">
        <v>252</v>
      </c>
      <c r="L515" s="38"/>
      <c r="M515" s="181" t="s">
        <v>1</v>
      </c>
      <c r="N515" s="182" t="s">
        <v>48</v>
      </c>
      <c r="O515" s="60"/>
      <c r="P515" s="183">
        <f>O515*H515</f>
        <v>0</v>
      </c>
      <c r="Q515" s="183">
        <v>0</v>
      </c>
      <c r="R515" s="183">
        <f>Q515*H515</f>
        <v>0</v>
      </c>
      <c r="S515" s="183">
        <v>0</v>
      </c>
      <c r="T515" s="184">
        <f>S515*H515</f>
        <v>0</v>
      </c>
      <c r="AR515" s="16" t="s">
        <v>284</v>
      </c>
      <c r="AT515" s="16" t="s">
        <v>124</v>
      </c>
      <c r="AU515" s="16" t="s">
        <v>86</v>
      </c>
      <c r="AY515" s="16" t="s">
        <v>121</v>
      </c>
      <c r="BE515" s="185">
        <f>IF(N515="základní",J515,0)</f>
        <v>0</v>
      </c>
      <c r="BF515" s="185">
        <f>IF(N515="snížená",J515,0)</f>
        <v>0</v>
      </c>
      <c r="BG515" s="185">
        <f>IF(N515="zákl. přenesená",J515,0)</f>
        <v>0</v>
      </c>
      <c r="BH515" s="185">
        <f>IF(N515="sníž. přenesená",J515,0)</f>
        <v>0</v>
      </c>
      <c r="BI515" s="185">
        <f>IF(N515="nulová",J515,0)</f>
        <v>0</v>
      </c>
      <c r="BJ515" s="16" t="s">
        <v>84</v>
      </c>
      <c r="BK515" s="185">
        <f>ROUND(I515*H515,2)</f>
        <v>0</v>
      </c>
      <c r="BL515" s="16" t="s">
        <v>284</v>
      </c>
      <c r="BM515" s="16" t="s">
        <v>1003</v>
      </c>
    </row>
    <row r="516" spans="2:65" s="1" customFormat="1" ht="48.75">
      <c r="B516" s="34"/>
      <c r="C516" s="35"/>
      <c r="D516" s="186" t="s">
        <v>131</v>
      </c>
      <c r="E516" s="35"/>
      <c r="F516" s="187" t="s">
        <v>987</v>
      </c>
      <c r="G516" s="35"/>
      <c r="H516" s="35"/>
      <c r="I516" s="103"/>
      <c r="J516" s="35"/>
      <c r="K516" s="35"/>
      <c r="L516" s="38"/>
      <c r="M516" s="188"/>
      <c r="N516" s="60"/>
      <c r="O516" s="60"/>
      <c r="P516" s="60"/>
      <c r="Q516" s="60"/>
      <c r="R516" s="60"/>
      <c r="S516" s="60"/>
      <c r="T516" s="61"/>
      <c r="AT516" s="16" t="s">
        <v>131</v>
      </c>
      <c r="AU516" s="16" t="s">
        <v>86</v>
      </c>
    </row>
    <row r="517" spans="2:65" s="1" customFormat="1" ht="16.5" customHeight="1">
      <c r="B517" s="34"/>
      <c r="C517" s="174" t="s">
        <v>1004</v>
      </c>
      <c r="D517" s="174" t="s">
        <v>124</v>
      </c>
      <c r="E517" s="175" t="s">
        <v>1005</v>
      </c>
      <c r="F517" s="176" t="s">
        <v>1006</v>
      </c>
      <c r="G517" s="177" t="s">
        <v>930</v>
      </c>
      <c r="H517" s="178">
        <v>6</v>
      </c>
      <c r="I517" s="179"/>
      <c r="J517" s="180">
        <f>ROUND(I517*H517,2)</f>
        <v>0</v>
      </c>
      <c r="K517" s="176" t="s">
        <v>252</v>
      </c>
      <c r="L517" s="38"/>
      <c r="M517" s="181" t="s">
        <v>1</v>
      </c>
      <c r="N517" s="182" t="s">
        <v>48</v>
      </c>
      <c r="O517" s="60"/>
      <c r="P517" s="183">
        <f>O517*H517</f>
        <v>0</v>
      </c>
      <c r="Q517" s="183">
        <v>0</v>
      </c>
      <c r="R517" s="183">
        <f>Q517*H517</f>
        <v>0</v>
      </c>
      <c r="S517" s="183">
        <v>0</v>
      </c>
      <c r="T517" s="184">
        <f>S517*H517</f>
        <v>0</v>
      </c>
      <c r="AR517" s="16" t="s">
        <v>284</v>
      </c>
      <c r="AT517" s="16" t="s">
        <v>124</v>
      </c>
      <c r="AU517" s="16" t="s">
        <v>86</v>
      </c>
      <c r="AY517" s="16" t="s">
        <v>121</v>
      </c>
      <c r="BE517" s="185">
        <f>IF(N517="základní",J517,0)</f>
        <v>0</v>
      </c>
      <c r="BF517" s="185">
        <f>IF(N517="snížená",J517,0)</f>
        <v>0</v>
      </c>
      <c r="BG517" s="185">
        <f>IF(N517="zákl. přenesená",J517,0)</f>
        <v>0</v>
      </c>
      <c r="BH517" s="185">
        <f>IF(N517="sníž. přenesená",J517,0)</f>
        <v>0</v>
      </c>
      <c r="BI517" s="185">
        <f>IF(N517="nulová",J517,0)</f>
        <v>0</v>
      </c>
      <c r="BJ517" s="16" t="s">
        <v>84</v>
      </c>
      <c r="BK517" s="185">
        <f>ROUND(I517*H517,2)</f>
        <v>0</v>
      </c>
      <c r="BL517" s="16" t="s">
        <v>284</v>
      </c>
      <c r="BM517" s="16" t="s">
        <v>1007</v>
      </c>
    </row>
    <row r="518" spans="2:65" s="1" customFormat="1" ht="48.75">
      <c r="B518" s="34"/>
      <c r="C518" s="35"/>
      <c r="D518" s="186" t="s">
        <v>131</v>
      </c>
      <c r="E518" s="35"/>
      <c r="F518" s="187" t="s">
        <v>987</v>
      </c>
      <c r="G518" s="35"/>
      <c r="H518" s="35"/>
      <c r="I518" s="103"/>
      <c r="J518" s="35"/>
      <c r="K518" s="35"/>
      <c r="L518" s="38"/>
      <c r="M518" s="188"/>
      <c r="N518" s="60"/>
      <c r="O518" s="60"/>
      <c r="P518" s="60"/>
      <c r="Q518" s="60"/>
      <c r="R518" s="60"/>
      <c r="S518" s="60"/>
      <c r="T518" s="61"/>
      <c r="AT518" s="16" t="s">
        <v>131</v>
      </c>
      <c r="AU518" s="16" t="s">
        <v>86</v>
      </c>
    </row>
    <row r="519" spans="2:65" s="1" customFormat="1" ht="16.5" customHeight="1">
      <c r="B519" s="34"/>
      <c r="C519" s="174" t="s">
        <v>1008</v>
      </c>
      <c r="D519" s="174" t="s">
        <v>124</v>
      </c>
      <c r="E519" s="175" t="s">
        <v>1009</v>
      </c>
      <c r="F519" s="176" t="s">
        <v>1010</v>
      </c>
      <c r="G519" s="177" t="s">
        <v>930</v>
      </c>
      <c r="H519" s="178">
        <v>1</v>
      </c>
      <c r="I519" s="179"/>
      <c r="J519" s="180">
        <f>ROUND(I519*H519,2)</f>
        <v>0</v>
      </c>
      <c r="K519" s="176" t="s">
        <v>252</v>
      </c>
      <c r="L519" s="38"/>
      <c r="M519" s="181" t="s">
        <v>1</v>
      </c>
      <c r="N519" s="182" t="s">
        <v>48</v>
      </c>
      <c r="O519" s="60"/>
      <c r="P519" s="183">
        <f>O519*H519</f>
        <v>0</v>
      </c>
      <c r="Q519" s="183">
        <v>0</v>
      </c>
      <c r="R519" s="183">
        <f>Q519*H519</f>
        <v>0</v>
      </c>
      <c r="S519" s="183">
        <v>0</v>
      </c>
      <c r="T519" s="184">
        <f>S519*H519</f>
        <v>0</v>
      </c>
      <c r="AR519" s="16" t="s">
        <v>284</v>
      </c>
      <c r="AT519" s="16" t="s">
        <v>124</v>
      </c>
      <c r="AU519" s="16" t="s">
        <v>86</v>
      </c>
      <c r="AY519" s="16" t="s">
        <v>121</v>
      </c>
      <c r="BE519" s="185">
        <f>IF(N519="základní",J519,0)</f>
        <v>0</v>
      </c>
      <c r="BF519" s="185">
        <f>IF(N519="snížená",J519,0)</f>
        <v>0</v>
      </c>
      <c r="BG519" s="185">
        <f>IF(N519="zákl. přenesená",J519,0)</f>
        <v>0</v>
      </c>
      <c r="BH519" s="185">
        <f>IF(N519="sníž. přenesená",J519,0)</f>
        <v>0</v>
      </c>
      <c r="BI519" s="185">
        <f>IF(N519="nulová",J519,0)</f>
        <v>0</v>
      </c>
      <c r="BJ519" s="16" t="s">
        <v>84</v>
      </c>
      <c r="BK519" s="185">
        <f>ROUND(I519*H519,2)</f>
        <v>0</v>
      </c>
      <c r="BL519" s="16" t="s">
        <v>284</v>
      </c>
      <c r="BM519" s="16" t="s">
        <v>1011</v>
      </c>
    </row>
    <row r="520" spans="2:65" s="1" customFormat="1" ht="48.75">
      <c r="B520" s="34"/>
      <c r="C520" s="35"/>
      <c r="D520" s="186" t="s">
        <v>131</v>
      </c>
      <c r="E520" s="35"/>
      <c r="F520" s="187" t="s">
        <v>987</v>
      </c>
      <c r="G520" s="35"/>
      <c r="H520" s="35"/>
      <c r="I520" s="103"/>
      <c r="J520" s="35"/>
      <c r="K520" s="35"/>
      <c r="L520" s="38"/>
      <c r="M520" s="188"/>
      <c r="N520" s="60"/>
      <c r="O520" s="60"/>
      <c r="P520" s="60"/>
      <c r="Q520" s="60"/>
      <c r="R520" s="60"/>
      <c r="S520" s="60"/>
      <c r="T520" s="61"/>
      <c r="AT520" s="16" t="s">
        <v>131</v>
      </c>
      <c r="AU520" s="16" t="s">
        <v>86</v>
      </c>
    </row>
    <row r="521" spans="2:65" s="1" customFormat="1" ht="16.5" customHeight="1">
      <c r="B521" s="34"/>
      <c r="C521" s="174" t="s">
        <v>1012</v>
      </c>
      <c r="D521" s="174" t="s">
        <v>124</v>
      </c>
      <c r="E521" s="175" t="s">
        <v>1013</v>
      </c>
      <c r="F521" s="176" t="s">
        <v>1014</v>
      </c>
      <c r="G521" s="177" t="s">
        <v>930</v>
      </c>
      <c r="H521" s="178">
        <v>2</v>
      </c>
      <c r="I521" s="179"/>
      <c r="J521" s="180">
        <f>ROUND(I521*H521,2)</f>
        <v>0</v>
      </c>
      <c r="K521" s="176" t="s">
        <v>252</v>
      </c>
      <c r="L521" s="38"/>
      <c r="M521" s="181" t="s">
        <v>1</v>
      </c>
      <c r="N521" s="182" t="s">
        <v>48</v>
      </c>
      <c r="O521" s="60"/>
      <c r="P521" s="183">
        <f>O521*H521</f>
        <v>0</v>
      </c>
      <c r="Q521" s="183">
        <v>0</v>
      </c>
      <c r="R521" s="183">
        <f>Q521*H521</f>
        <v>0</v>
      </c>
      <c r="S521" s="183">
        <v>0</v>
      </c>
      <c r="T521" s="184">
        <f>S521*H521</f>
        <v>0</v>
      </c>
      <c r="AR521" s="16" t="s">
        <v>284</v>
      </c>
      <c r="AT521" s="16" t="s">
        <v>124</v>
      </c>
      <c r="AU521" s="16" t="s">
        <v>86</v>
      </c>
      <c r="AY521" s="16" t="s">
        <v>121</v>
      </c>
      <c r="BE521" s="185">
        <f>IF(N521="základní",J521,0)</f>
        <v>0</v>
      </c>
      <c r="BF521" s="185">
        <f>IF(N521="snížená",J521,0)</f>
        <v>0</v>
      </c>
      <c r="BG521" s="185">
        <f>IF(N521="zákl. přenesená",J521,0)</f>
        <v>0</v>
      </c>
      <c r="BH521" s="185">
        <f>IF(N521="sníž. přenesená",J521,0)</f>
        <v>0</v>
      </c>
      <c r="BI521" s="185">
        <f>IF(N521="nulová",J521,0)</f>
        <v>0</v>
      </c>
      <c r="BJ521" s="16" t="s">
        <v>84</v>
      </c>
      <c r="BK521" s="185">
        <f>ROUND(I521*H521,2)</f>
        <v>0</v>
      </c>
      <c r="BL521" s="16" t="s">
        <v>284</v>
      </c>
      <c r="BM521" s="16" t="s">
        <v>1015</v>
      </c>
    </row>
    <row r="522" spans="2:65" s="1" customFormat="1" ht="48.75">
      <c r="B522" s="34"/>
      <c r="C522" s="35"/>
      <c r="D522" s="186" t="s">
        <v>131</v>
      </c>
      <c r="E522" s="35"/>
      <c r="F522" s="187" t="s">
        <v>987</v>
      </c>
      <c r="G522" s="35"/>
      <c r="H522" s="35"/>
      <c r="I522" s="103"/>
      <c r="J522" s="35"/>
      <c r="K522" s="35"/>
      <c r="L522" s="38"/>
      <c r="M522" s="188"/>
      <c r="N522" s="60"/>
      <c r="O522" s="60"/>
      <c r="P522" s="60"/>
      <c r="Q522" s="60"/>
      <c r="R522" s="60"/>
      <c r="S522" s="60"/>
      <c r="T522" s="61"/>
      <c r="AT522" s="16" t="s">
        <v>131</v>
      </c>
      <c r="AU522" s="16" t="s">
        <v>86</v>
      </c>
    </row>
    <row r="523" spans="2:65" s="1" customFormat="1" ht="16.5" customHeight="1">
      <c r="B523" s="34"/>
      <c r="C523" s="174" t="s">
        <v>1016</v>
      </c>
      <c r="D523" s="174" t="s">
        <v>124</v>
      </c>
      <c r="E523" s="175" t="s">
        <v>1017</v>
      </c>
      <c r="F523" s="176" t="s">
        <v>1018</v>
      </c>
      <c r="G523" s="177" t="s">
        <v>930</v>
      </c>
      <c r="H523" s="178">
        <v>25</v>
      </c>
      <c r="I523" s="179"/>
      <c r="J523" s="180">
        <f>ROUND(I523*H523,2)</f>
        <v>0</v>
      </c>
      <c r="K523" s="176" t="s">
        <v>252</v>
      </c>
      <c r="L523" s="38"/>
      <c r="M523" s="181" t="s">
        <v>1</v>
      </c>
      <c r="N523" s="182" t="s">
        <v>48</v>
      </c>
      <c r="O523" s="60"/>
      <c r="P523" s="183">
        <f>O523*H523</f>
        <v>0</v>
      </c>
      <c r="Q523" s="183">
        <v>0</v>
      </c>
      <c r="R523" s="183">
        <f>Q523*H523</f>
        <v>0</v>
      </c>
      <c r="S523" s="183">
        <v>0</v>
      </c>
      <c r="T523" s="184">
        <f>S523*H523</f>
        <v>0</v>
      </c>
      <c r="AR523" s="16" t="s">
        <v>284</v>
      </c>
      <c r="AT523" s="16" t="s">
        <v>124</v>
      </c>
      <c r="AU523" s="16" t="s">
        <v>86</v>
      </c>
      <c r="AY523" s="16" t="s">
        <v>121</v>
      </c>
      <c r="BE523" s="185">
        <f>IF(N523="základní",J523,0)</f>
        <v>0</v>
      </c>
      <c r="BF523" s="185">
        <f>IF(N523="snížená",J523,0)</f>
        <v>0</v>
      </c>
      <c r="BG523" s="185">
        <f>IF(N523="zákl. přenesená",J523,0)</f>
        <v>0</v>
      </c>
      <c r="BH523" s="185">
        <f>IF(N523="sníž. přenesená",J523,0)</f>
        <v>0</v>
      </c>
      <c r="BI523" s="185">
        <f>IF(N523="nulová",J523,0)</f>
        <v>0</v>
      </c>
      <c r="BJ523" s="16" t="s">
        <v>84</v>
      </c>
      <c r="BK523" s="185">
        <f>ROUND(I523*H523,2)</f>
        <v>0</v>
      </c>
      <c r="BL523" s="16" t="s">
        <v>284</v>
      </c>
      <c r="BM523" s="16" t="s">
        <v>1019</v>
      </c>
    </row>
    <row r="524" spans="2:65" s="1" customFormat="1" ht="48.75">
      <c r="B524" s="34"/>
      <c r="C524" s="35"/>
      <c r="D524" s="186" t="s">
        <v>131</v>
      </c>
      <c r="E524" s="35"/>
      <c r="F524" s="187" t="s">
        <v>987</v>
      </c>
      <c r="G524" s="35"/>
      <c r="H524" s="35"/>
      <c r="I524" s="103"/>
      <c r="J524" s="35"/>
      <c r="K524" s="35"/>
      <c r="L524" s="38"/>
      <c r="M524" s="188"/>
      <c r="N524" s="60"/>
      <c r="O524" s="60"/>
      <c r="P524" s="60"/>
      <c r="Q524" s="60"/>
      <c r="R524" s="60"/>
      <c r="S524" s="60"/>
      <c r="T524" s="61"/>
      <c r="AT524" s="16" t="s">
        <v>131</v>
      </c>
      <c r="AU524" s="16" t="s">
        <v>86</v>
      </c>
    </row>
    <row r="525" spans="2:65" s="1" customFormat="1" ht="16.5" customHeight="1">
      <c r="B525" s="34"/>
      <c r="C525" s="174" t="s">
        <v>1020</v>
      </c>
      <c r="D525" s="174" t="s">
        <v>124</v>
      </c>
      <c r="E525" s="175" t="s">
        <v>1021</v>
      </c>
      <c r="F525" s="176" t="s">
        <v>1022</v>
      </c>
      <c r="G525" s="177" t="s">
        <v>930</v>
      </c>
      <c r="H525" s="178">
        <v>61</v>
      </c>
      <c r="I525" s="179"/>
      <c r="J525" s="180">
        <f>ROUND(I525*H525,2)</f>
        <v>0</v>
      </c>
      <c r="K525" s="176" t="s">
        <v>252</v>
      </c>
      <c r="L525" s="38"/>
      <c r="M525" s="181" t="s">
        <v>1</v>
      </c>
      <c r="N525" s="182" t="s">
        <v>48</v>
      </c>
      <c r="O525" s="60"/>
      <c r="P525" s="183">
        <f>O525*H525</f>
        <v>0</v>
      </c>
      <c r="Q525" s="183">
        <v>0</v>
      </c>
      <c r="R525" s="183">
        <f>Q525*H525</f>
        <v>0</v>
      </c>
      <c r="S525" s="183">
        <v>0</v>
      </c>
      <c r="T525" s="184">
        <f>S525*H525</f>
        <v>0</v>
      </c>
      <c r="AR525" s="16" t="s">
        <v>284</v>
      </c>
      <c r="AT525" s="16" t="s">
        <v>124</v>
      </c>
      <c r="AU525" s="16" t="s">
        <v>86</v>
      </c>
      <c r="AY525" s="16" t="s">
        <v>121</v>
      </c>
      <c r="BE525" s="185">
        <f>IF(N525="základní",J525,0)</f>
        <v>0</v>
      </c>
      <c r="BF525" s="185">
        <f>IF(N525="snížená",J525,0)</f>
        <v>0</v>
      </c>
      <c r="BG525" s="185">
        <f>IF(N525="zákl. přenesená",J525,0)</f>
        <v>0</v>
      </c>
      <c r="BH525" s="185">
        <f>IF(N525="sníž. přenesená",J525,0)</f>
        <v>0</v>
      </c>
      <c r="BI525" s="185">
        <f>IF(N525="nulová",J525,0)</f>
        <v>0</v>
      </c>
      <c r="BJ525" s="16" t="s">
        <v>84</v>
      </c>
      <c r="BK525" s="185">
        <f>ROUND(I525*H525,2)</f>
        <v>0</v>
      </c>
      <c r="BL525" s="16" t="s">
        <v>284</v>
      </c>
      <c r="BM525" s="16" t="s">
        <v>1023</v>
      </c>
    </row>
    <row r="526" spans="2:65" s="1" customFormat="1" ht="48.75">
      <c r="B526" s="34"/>
      <c r="C526" s="35"/>
      <c r="D526" s="186" t="s">
        <v>131</v>
      </c>
      <c r="E526" s="35"/>
      <c r="F526" s="187" t="s">
        <v>987</v>
      </c>
      <c r="G526" s="35"/>
      <c r="H526" s="35"/>
      <c r="I526" s="103"/>
      <c r="J526" s="35"/>
      <c r="K526" s="35"/>
      <c r="L526" s="38"/>
      <c r="M526" s="188"/>
      <c r="N526" s="60"/>
      <c r="O526" s="60"/>
      <c r="P526" s="60"/>
      <c r="Q526" s="60"/>
      <c r="R526" s="60"/>
      <c r="S526" s="60"/>
      <c r="T526" s="61"/>
      <c r="AT526" s="16" t="s">
        <v>131</v>
      </c>
      <c r="AU526" s="16" t="s">
        <v>86</v>
      </c>
    </row>
    <row r="527" spans="2:65" s="1" customFormat="1" ht="16.5" customHeight="1">
      <c r="B527" s="34"/>
      <c r="C527" s="174" t="s">
        <v>1024</v>
      </c>
      <c r="D527" s="174" t="s">
        <v>124</v>
      </c>
      <c r="E527" s="175" t="s">
        <v>1025</v>
      </c>
      <c r="F527" s="176" t="s">
        <v>1026</v>
      </c>
      <c r="G527" s="177" t="s">
        <v>930</v>
      </c>
      <c r="H527" s="178">
        <v>2</v>
      </c>
      <c r="I527" s="179"/>
      <c r="J527" s="180">
        <f>ROUND(I527*H527,2)</f>
        <v>0</v>
      </c>
      <c r="K527" s="176" t="s">
        <v>252</v>
      </c>
      <c r="L527" s="38"/>
      <c r="M527" s="181" t="s">
        <v>1</v>
      </c>
      <c r="N527" s="182" t="s">
        <v>48</v>
      </c>
      <c r="O527" s="60"/>
      <c r="P527" s="183">
        <f>O527*H527</f>
        <v>0</v>
      </c>
      <c r="Q527" s="183">
        <v>0</v>
      </c>
      <c r="R527" s="183">
        <f>Q527*H527</f>
        <v>0</v>
      </c>
      <c r="S527" s="183">
        <v>0</v>
      </c>
      <c r="T527" s="184">
        <f>S527*H527</f>
        <v>0</v>
      </c>
      <c r="AR527" s="16" t="s">
        <v>284</v>
      </c>
      <c r="AT527" s="16" t="s">
        <v>124</v>
      </c>
      <c r="AU527" s="16" t="s">
        <v>86</v>
      </c>
      <c r="AY527" s="16" t="s">
        <v>121</v>
      </c>
      <c r="BE527" s="185">
        <f>IF(N527="základní",J527,0)</f>
        <v>0</v>
      </c>
      <c r="BF527" s="185">
        <f>IF(N527="snížená",J527,0)</f>
        <v>0</v>
      </c>
      <c r="BG527" s="185">
        <f>IF(N527="zákl. přenesená",J527,0)</f>
        <v>0</v>
      </c>
      <c r="BH527" s="185">
        <f>IF(N527="sníž. přenesená",J527,0)</f>
        <v>0</v>
      </c>
      <c r="BI527" s="185">
        <f>IF(N527="nulová",J527,0)</f>
        <v>0</v>
      </c>
      <c r="BJ527" s="16" t="s">
        <v>84</v>
      </c>
      <c r="BK527" s="185">
        <f>ROUND(I527*H527,2)</f>
        <v>0</v>
      </c>
      <c r="BL527" s="16" t="s">
        <v>284</v>
      </c>
      <c r="BM527" s="16" t="s">
        <v>1027</v>
      </c>
    </row>
    <row r="528" spans="2:65" s="1" customFormat="1" ht="48.75">
      <c r="B528" s="34"/>
      <c r="C528" s="35"/>
      <c r="D528" s="186" t="s">
        <v>131</v>
      </c>
      <c r="E528" s="35"/>
      <c r="F528" s="187" t="s">
        <v>987</v>
      </c>
      <c r="G528" s="35"/>
      <c r="H528" s="35"/>
      <c r="I528" s="103"/>
      <c r="J528" s="35"/>
      <c r="K528" s="35"/>
      <c r="L528" s="38"/>
      <c r="M528" s="188"/>
      <c r="N528" s="60"/>
      <c r="O528" s="60"/>
      <c r="P528" s="60"/>
      <c r="Q528" s="60"/>
      <c r="R528" s="60"/>
      <c r="S528" s="60"/>
      <c r="T528" s="61"/>
      <c r="AT528" s="16" t="s">
        <v>131</v>
      </c>
      <c r="AU528" s="16" t="s">
        <v>86</v>
      </c>
    </row>
    <row r="529" spans="2:65" s="1" customFormat="1" ht="16.5" customHeight="1">
      <c r="B529" s="34"/>
      <c r="C529" s="174" t="s">
        <v>1028</v>
      </c>
      <c r="D529" s="174" t="s">
        <v>124</v>
      </c>
      <c r="E529" s="175" t="s">
        <v>1029</v>
      </c>
      <c r="F529" s="176" t="s">
        <v>1030</v>
      </c>
      <c r="G529" s="177" t="s">
        <v>930</v>
      </c>
      <c r="H529" s="178">
        <v>2</v>
      </c>
      <c r="I529" s="179"/>
      <c r="J529" s="180">
        <f>ROUND(I529*H529,2)</f>
        <v>0</v>
      </c>
      <c r="K529" s="176" t="s">
        <v>252</v>
      </c>
      <c r="L529" s="38"/>
      <c r="M529" s="181" t="s">
        <v>1</v>
      </c>
      <c r="N529" s="182" t="s">
        <v>48</v>
      </c>
      <c r="O529" s="60"/>
      <c r="P529" s="183">
        <f>O529*H529</f>
        <v>0</v>
      </c>
      <c r="Q529" s="183">
        <v>0</v>
      </c>
      <c r="R529" s="183">
        <f>Q529*H529</f>
        <v>0</v>
      </c>
      <c r="S529" s="183">
        <v>0</v>
      </c>
      <c r="T529" s="184">
        <f>S529*H529</f>
        <v>0</v>
      </c>
      <c r="AR529" s="16" t="s">
        <v>284</v>
      </c>
      <c r="AT529" s="16" t="s">
        <v>124</v>
      </c>
      <c r="AU529" s="16" t="s">
        <v>86</v>
      </c>
      <c r="AY529" s="16" t="s">
        <v>121</v>
      </c>
      <c r="BE529" s="185">
        <f>IF(N529="základní",J529,0)</f>
        <v>0</v>
      </c>
      <c r="BF529" s="185">
        <f>IF(N529="snížená",J529,0)</f>
        <v>0</v>
      </c>
      <c r="BG529" s="185">
        <f>IF(N529="zákl. přenesená",J529,0)</f>
        <v>0</v>
      </c>
      <c r="BH529" s="185">
        <f>IF(N529="sníž. přenesená",J529,0)</f>
        <v>0</v>
      </c>
      <c r="BI529" s="185">
        <f>IF(N529="nulová",J529,0)</f>
        <v>0</v>
      </c>
      <c r="BJ529" s="16" t="s">
        <v>84</v>
      </c>
      <c r="BK529" s="185">
        <f>ROUND(I529*H529,2)</f>
        <v>0</v>
      </c>
      <c r="BL529" s="16" t="s">
        <v>284</v>
      </c>
      <c r="BM529" s="16" t="s">
        <v>1031</v>
      </c>
    </row>
    <row r="530" spans="2:65" s="1" customFormat="1" ht="48.75">
      <c r="B530" s="34"/>
      <c r="C530" s="35"/>
      <c r="D530" s="186" t="s">
        <v>131</v>
      </c>
      <c r="E530" s="35"/>
      <c r="F530" s="187" t="s">
        <v>987</v>
      </c>
      <c r="G530" s="35"/>
      <c r="H530" s="35"/>
      <c r="I530" s="103"/>
      <c r="J530" s="35"/>
      <c r="K530" s="35"/>
      <c r="L530" s="38"/>
      <c r="M530" s="188"/>
      <c r="N530" s="60"/>
      <c r="O530" s="60"/>
      <c r="P530" s="60"/>
      <c r="Q530" s="60"/>
      <c r="R530" s="60"/>
      <c r="S530" s="60"/>
      <c r="T530" s="61"/>
      <c r="AT530" s="16" t="s">
        <v>131</v>
      </c>
      <c r="AU530" s="16" t="s">
        <v>86</v>
      </c>
    </row>
    <row r="531" spans="2:65" s="1" customFormat="1" ht="16.5" customHeight="1">
      <c r="B531" s="34"/>
      <c r="C531" s="174" t="s">
        <v>1032</v>
      </c>
      <c r="D531" s="174" t="s">
        <v>124</v>
      </c>
      <c r="E531" s="175" t="s">
        <v>1033</v>
      </c>
      <c r="F531" s="176" t="s">
        <v>1034</v>
      </c>
      <c r="G531" s="177" t="s">
        <v>930</v>
      </c>
      <c r="H531" s="178">
        <v>2</v>
      </c>
      <c r="I531" s="179"/>
      <c r="J531" s="180">
        <f>ROUND(I531*H531,2)</f>
        <v>0</v>
      </c>
      <c r="K531" s="176" t="s">
        <v>252</v>
      </c>
      <c r="L531" s="38"/>
      <c r="M531" s="181" t="s">
        <v>1</v>
      </c>
      <c r="N531" s="182" t="s">
        <v>48</v>
      </c>
      <c r="O531" s="60"/>
      <c r="P531" s="183">
        <f>O531*H531</f>
        <v>0</v>
      </c>
      <c r="Q531" s="183">
        <v>0</v>
      </c>
      <c r="R531" s="183">
        <f>Q531*H531</f>
        <v>0</v>
      </c>
      <c r="S531" s="183">
        <v>0</v>
      </c>
      <c r="T531" s="184">
        <f>S531*H531</f>
        <v>0</v>
      </c>
      <c r="AR531" s="16" t="s">
        <v>284</v>
      </c>
      <c r="AT531" s="16" t="s">
        <v>124</v>
      </c>
      <c r="AU531" s="16" t="s">
        <v>86</v>
      </c>
      <c r="AY531" s="16" t="s">
        <v>121</v>
      </c>
      <c r="BE531" s="185">
        <f>IF(N531="základní",J531,0)</f>
        <v>0</v>
      </c>
      <c r="BF531" s="185">
        <f>IF(N531="snížená",J531,0)</f>
        <v>0</v>
      </c>
      <c r="BG531" s="185">
        <f>IF(N531="zákl. přenesená",J531,0)</f>
        <v>0</v>
      </c>
      <c r="BH531" s="185">
        <f>IF(N531="sníž. přenesená",J531,0)</f>
        <v>0</v>
      </c>
      <c r="BI531" s="185">
        <f>IF(N531="nulová",J531,0)</f>
        <v>0</v>
      </c>
      <c r="BJ531" s="16" t="s">
        <v>84</v>
      </c>
      <c r="BK531" s="185">
        <f>ROUND(I531*H531,2)</f>
        <v>0</v>
      </c>
      <c r="BL531" s="16" t="s">
        <v>284</v>
      </c>
      <c r="BM531" s="16" t="s">
        <v>1035</v>
      </c>
    </row>
    <row r="532" spans="2:65" s="1" customFormat="1" ht="48.75">
      <c r="B532" s="34"/>
      <c r="C532" s="35"/>
      <c r="D532" s="186" t="s">
        <v>131</v>
      </c>
      <c r="E532" s="35"/>
      <c r="F532" s="187" t="s">
        <v>987</v>
      </c>
      <c r="G532" s="35"/>
      <c r="H532" s="35"/>
      <c r="I532" s="103"/>
      <c r="J532" s="35"/>
      <c r="K532" s="35"/>
      <c r="L532" s="38"/>
      <c r="M532" s="188"/>
      <c r="N532" s="60"/>
      <c r="O532" s="60"/>
      <c r="P532" s="60"/>
      <c r="Q532" s="60"/>
      <c r="R532" s="60"/>
      <c r="S532" s="60"/>
      <c r="T532" s="61"/>
      <c r="AT532" s="16" t="s">
        <v>131</v>
      </c>
      <c r="AU532" s="16" t="s">
        <v>86</v>
      </c>
    </row>
    <row r="533" spans="2:65" s="1" customFormat="1" ht="16.5" customHeight="1">
      <c r="B533" s="34"/>
      <c r="C533" s="174" t="s">
        <v>1036</v>
      </c>
      <c r="D533" s="174" t="s">
        <v>124</v>
      </c>
      <c r="E533" s="175" t="s">
        <v>1037</v>
      </c>
      <c r="F533" s="176" t="s">
        <v>1038</v>
      </c>
      <c r="G533" s="177" t="s">
        <v>930</v>
      </c>
      <c r="H533" s="178">
        <v>2</v>
      </c>
      <c r="I533" s="179"/>
      <c r="J533" s="180">
        <f>ROUND(I533*H533,2)</f>
        <v>0</v>
      </c>
      <c r="K533" s="176" t="s">
        <v>252</v>
      </c>
      <c r="L533" s="38"/>
      <c r="M533" s="181" t="s">
        <v>1</v>
      </c>
      <c r="N533" s="182" t="s">
        <v>48</v>
      </c>
      <c r="O533" s="60"/>
      <c r="P533" s="183">
        <f>O533*H533</f>
        <v>0</v>
      </c>
      <c r="Q533" s="183">
        <v>0</v>
      </c>
      <c r="R533" s="183">
        <f>Q533*H533</f>
        <v>0</v>
      </c>
      <c r="S533" s="183">
        <v>0</v>
      </c>
      <c r="T533" s="184">
        <f>S533*H533</f>
        <v>0</v>
      </c>
      <c r="AR533" s="16" t="s">
        <v>284</v>
      </c>
      <c r="AT533" s="16" t="s">
        <v>124</v>
      </c>
      <c r="AU533" s="16" t="s">
        <v>86</v>
      </c>
      <c r="AY533" s="16" t="s">
        <v>121</v>
      </c>
      <c r="BE533" s="185">
        <f>IF(N533="základní",J533,0)</f>
        <v>0</v>
      </c>
      <c r="BF533" s="185">
        <f>IF(N533="snížená",J533,0)</f>
        <v>0</v>
      </c>
      <c r="BG533" s="185">
        <f>IF(N533="zákl. přenesená",J533,0)</f>
        <v>0</v>
      </c>
      <c r="BH533" s="185">
        <f>IF(N533="sníž. přenesená",J533,0)</f>
        <v>0</v>
      </c>
      <c r="BI533" s="185">
        <f>IF(N533="nulová",J533,0)</f>
        <v>0</v>
      </c>
      <c r="BJ533" s="16" t="s">
        <v>84</v>
      </c>
      <c r="BK533" s="185">
        <f>ROUND(I533*H533,2)</f>
        <v>0</v>
      </c>
      <c r="BL533" s="16" t="s">
        <v>284</v>
      </c>
      <c r="BM533" s="16" t="s">
        <v>1039</v>
      </c>
    </row>
    <row r="534" spans="2:65" s="1" customFormat="1" ht="48.75">
      <c r="B534" s="34"/>
      <c r="C534" s="35"/>
      <c r="D534" s="186" t="s">
        <v>131</v>
      </c>
      <c r="E534" s="35"/>
      <c r="F534" s="187" t="s">
        <v>987</v>
      </c>
      <c r="G534" s="35"/>
      <c r="H534" s="35"/>
      <c r="I534" s="103"/>
      <c r="J534" s="35"/>
      <c r="K534" s="35"/>
      <c r="L534" s="38"/>
      <c r="M534" s="188"/>
      <c r="N534" s="60"/>
      <c r="O534" s="60"/>
      <c r="P534" s="60"/>
      <c r="Q534" s="60"/>
      <c r="R534" s="60"/>
      <c r="S534" s="60"/>
      <c r="T534" s="61"/>
      <c r="AT534" s="16" t="s">
        <v>131</v>
      </c>
      <c r="AU534" s="16" t="s">
        <v>86</v>
      </c>
    </row>
    <row r="535" spans="2:65" s="1" customFormat="1" ht="16.5" customHeight="1">
      <c r="B535" s="34"/>
      <c r="C535" s="174" t="s">
        <v>1040</v>
      </c>
      <c r="D535" s="174" t="s">
        <v>124</v>
      </c>
      <c r="E535" s="175" t="s">
        <v>1041</v>
      </c>
      <c r="F535" s="176" t="s">
        <v>1042</v>
      </c>
      <c r="G535" s="177" t="s">
        <v>930</v>
      </c>
      <c r="H535" s="178">
        <v>10</v>
      </c>
      <c r="I535" s="179"/>
      <c r="J535" s="180">
        <f>ROUND(I535*H535,2)</f>
        <v>0</v>
      </c>
      <c r="K535" s="176" t="s">
        <v>252</v>
      </c>
      <c r="L535" s="38"/>
      <c r="M535" s="181" t="s">
        <v>1</v>
      </c>
      <c r="N535" s="182" t="s">
        <v>48</v>
      </c>
      <c r="O535" s="60"/>
      <c r="P535" s="183">
        <f>O535*H535</f>
        <v>0</v>
      </c>
      <c r="Q535" s="183">
        <v>0</v>
      </c>
      <c r="R535" s="183">
        <f>Q535*H535</f>
        <v>0</v>
      </c>
      <c r="S535" s="183">
        <v>0</v>
      </c>
      <c r="T535" s="184">
        <f>S535*H535</f>
        <v>0</v>
      </c>
      <c r="AR535" s="16" t="s">
        <v>284</v>
      </c>
      <c r="AT535" s="16" t="s">
        <v>124</v>
      </c>
      <c r="AU535" s="16" t="s">
        <v>86</v>
      </c>
      <c r="AY535" s="16" t="s">
        <v>121</v>
      </c>
      <c r="BE535" s="185">
        <f>IF(N535="základní",J535,0)</f>
        <v>0</v>
      </c>
      <c r="BF535" s="185">
        <f>IF(N535="snížená",J535,0)</f>
        <v>0</v>
      </c>
      <c r="BG535" s="185">
        <f>IF(N535="zákl. přenesená",J535,0)</f>
        <v>0</v>
      </c>
      <c r="BH535" s="185">
        <f>IF(N535="sníž. přenesená",J535,0)</f>
        <v>0</v>
      </c>
      <c r="BI535" s="185">
        <f>IF(N535="nulová",J535,0)</f>
        <v>0</v>
      </c>
      <c r="BJ535" s="16" t="s">
        <v>84</v>
      </c>
      <c r="BK535" s="185">
        <f>ROUND(I535*H535,2)</f>
        <v>0</v>
      </c>
      <c r="BL535" s="16" t="s">
        <v>284</v>
      </c>
      <c r="BM535" s="16" t="s">
        <v>1043</v>
      </c>
    </row>
    <row r="536" spans="2:65" s="1" customFormat="1" ht="48.75">
      <c r="B536" s="34"/>
      <c r="C536" s="35"/>
      <c r="D536" s="186" t="s">
        <v>131</v>
      </c>
      <c r="E536" s="35"/>
      <c r="F536" s="187" t="s">
        <v>987</v>
      </c>
      <c r="G536" s="35"/>
      <c r="H536" s="35"/>
      <c r="I536" s="103"/>
      <c r="J536" s="35"/>
      <c r="K536" s="35"/>
      <c r="L536" s="38"/>
      <c r="M536" s="188"/>
      <c r="N536" s="60"/>
      <c r="O536" s="60"/>
      <c r="P536" s="60"/>
      <c r="Q536" s="60"/>
      <c r="R536" s="60"/>
      <c r="S536" s="60"/>
      <c r="T536" s="61"/>
      <c r="AT536" s="16" t="s">
        <v>131</v>
      </c>
      <c r="AU536" s="16" t="s">
        <v>86</v>
      </c>
    </row>
    <row r="537" spans="2:65" s="1" customFormat="1" ht="16.5" customHeight="1">
      <c r="B537" s="34"/>
      <c r="C537" s="174" t="s">
        <v>1044</v>
      </c>
      <c r="D537" s="174" t="s">
        <v>124</v>
      </c>
      <c r="E537" s="175" t="s">
        <v>1045</v>
      </c>
      <c r="F537" s="176" t="s">
        <v>1046</v>
      </c>
      <c r="G537" s="177" t="s">
        <v>930</v>
      </c>
      <c r="H537" s="178">
        <v>4</v>
      </c>
      <c r="I537" s="179"/>
      <c r="J537" s="180">
        <f>ROUND(I537*H537,2)</f>
        <v>0</v>
      </c>
      <c r="K537" s="176" t="s">
        <v>252</v>
      </c>
      <c r="L537" s="38"/>
      <c r="M537" s="181" t="s">
        <v>1</v>
      </c>
      <c r="N537" s="182" t="s">
        <v>48</v>
      </c>
      <c r="O537" s="60"/>
      <c r="P537" s="183">
        <f>O537*H537</f>
        <v>0</v>
      </c>
      <c r="Q537" s="183">
        <v>0</v>
      </c>
      <c r="R537" s="183">
        <f>Q537*H537</f>
        <v>0</v>
      </c>
      <c r="S537" s="183">
        <v>0</v>
      </c>
      <c r="T537" s="184">
        <f>S537*H537</f>
        <v>0</v>
      </c>
      <c r="AR537" s="16" t="s">
        <v>284</v>
      </c>
      <c r="AT537" s="16" t="s">
        <v>124</v>
      </c>
      <c r="AU537" s="16" t="s">
        <v>86</v>
      </c>
      <c r="AY537" s="16" t="s">
        <v>121</v>
      </c>
      <c r="BE537" s="185">
        <f>IF(N537="základní",J537,0)</f>
        <v>0</v>
      </c>
      <c r="BF537" s="185">
        <f>IF(N537="snížená",J537,0)</f>
        <v>0</v>
      </c>
      <c r="BG537" s="185">
        <f>IF(N537="zákl. přenesená",J537,0)</f>
        <v>0</v>
      </c>
      <c r="BH537" s="185">
        <f>IF(N537="sníž. přenesená",J537,0)</f>
        <v>0</v>
      </c>
      <c r="BI537" s="185">
        <f>IF(N537="nulová",J537,0)</f>
        <v>0</v>
      </c>
      <c r="BJ537" s="16" t="s">
        <v>84</v>
      </c>
      <c r="BK537" s="185">
        <f>ROUND(I537*H537,2)</f>
        <v>0</v>
      </c>
      <c r="BL537" s="16" t="s">
        <v>284</v>
      </c>
      <c r="BM537" s="16" t="s">
        <v>1047</v>
      </c>
    </row>
    <row r="538" spans="2:65" s="1" customFormat="1" ht="48.75">
      <c r="B538" s="34"/>
      <c r="C538" s="35"/>
      <c r="D538" s="186" t="s">
        <v>131</v>
      </c>
      <c r="E538" s="35"/>
      <c r="F538" s="187" t="s">
        <v>987</v>
      </c>
      <c r="G538" s="35"/>
      <c r="H538" s="35"/>
      <c r="I538" s="103"/>
      <c r="J538" s="35"/>
      <c r="K538" s="35"/>
      <c r="L538" s="38"/>
      <c r="M538" s="188"/>
      <c r="N538" s="60"/>
      <c r="O538" s="60"/>
      <c r="P538" s="60"/>
      <c r="Q538" s="60"/>
      <c r="R538" s="60"/>
      <c r="S538" s="60"/>
      <c r="T538" s="61"/>
      <c r="AT538" s="16" t="s">
        <v>131</v>
      </c>
      <c r="AU538" s="16" t="s">
        <v>86</v>
      </c>
    </row>
    <row r="539" spans="2:65" s="1" customFormat="1" ht="22.5" customHeight="1">
      <c r="B539" s="34"/>
      <c r="C539" s="174" t="s">
        <v>1048</v>
      </c>
      <c r="D539" s="174" t="s">
        <v>124</v>
      </c>
      <c r="E539" s="175" t="s">
        <v>1049</v>
      </c>
      <c r="F539" s="176" t="s">
        <v>1050</v>
      </c>
      <c r="G539" s="177" t="s">
        <v>930</v>
      </c>
      <c r="H539" s="178">
        <v>2</v>
      </c>
      <c r="I539" s="179"/>
      <c r="J539" s="180">
        <f>ROUND(I539*H539,2)</f>
        <v>0</v>
      </c>
      <c r="K539" s="176" t="s">
        <v>252</v>
      </c>
      <c r="L539" s="38"/>
      <c r="M539" s="181" t="s">
        <v>1</v>
      </c>
      <c r="N539" s="182" t="s">
        <v>48</v>
      </c>
      <c r="O539" s="60"/>
      <c r="P539" s="183">
        <f>O539*H539</f>
        <v>0</v>
      </c>
      <c r="Q539" s="183">
        <v>0</v>
      </c>
      <c r="R539" s="183">
        <f>Q539*H539</f>
        <v>0</v>
      </c>
      <c r="S539" s="183">
        <v>0</v>
      </c>
      <c r="T539" s="184">
        <f>S539*H539</f>
        <v>0</v>
      </c>
      <c r="AR539" s="16" t="s">
        <v>284</v>
      </c>
      <c r="AT539" s="16" t="s">
        <v>124</v>
      </c>
      <c r="AU539" s="16" t="s">
        <v>86</v>
      </c>
      <c r="AY539" s="16" t="s">
        <v>121</v>
      </c>
      <c r="BE539" s="185">
        <f>IF(N539="základní",J539,0)</f>
        <v>0</v>
      </c>
      <c r="BF539" s="185">
        <f>IF(N539="snížená",J539,0)</f>
        <v>0</v>
      </c>
      <c r="BG539" s="185">
        <f>IF(N539="zákl. přenesená",J539,0)</f>
        <v>0</v>
      </c>
      <c r="BH539" s="185">
        <f>IF(N539="sníž. přenesená",J539,0)</f>
        <v>0</v>
      </c>
      <c r="BI539" s="185">
        <f>IF(N539="nulová",J539,0)</f>
        <v>0</v>
      </c>
      <c r="BJ539" s="16" t="s">
        <v>84</v>
      </c>
      <c r="BK539" s="185">
        <f>ROUND(I539*H539,2)</f>
        <v>0</v>
      </c>
      <c r="BL539" s="16" t="s">
        <v>284</v>
      </c>
      <c r="BM539" s="16" t="s">
        <v>1051</v>
      </c>
    </row>
    <row r="540" spans="2:65" s="1" customFormat="1" ht="48.75">
      <c r="B540" s="34"/>
      <c r="C540" s="35"/>
      <c r="D540" s="186" t="s">
        <v>131</v>
      </c>
      <c r="E540" s="35"/>
      <c r="F540" s="187" t="s">
        <v>987</v>
      </c>
      <c r="G540" s="35"/>
      <c r="H540" s="35"/>
      <c r="I540" s="103"/>
      <c r="J540" s="35"/>
      <c r="K540" s="35"/>
      <c r="L540" s="38"/>
      <c r="M540" s="188"/>
      <c r="N540" s="60"/>
      <c r="O540" s="60"/>
      <c r="P540" s="60"/>
      <c r="Q540" s="60"/>
      <c r="R540" s="60"/>
      <c r="S540" s="60"/>
      <c r="T540" s="61"/>
      <c r="AT540" s="16" t="s">
        <v>131</v>
      </c>
      <c r="AU540" s="16" t="s">
        <v>86</v>
      </c>
    </row>
    <row r="541" spans="2:65" s="1" customFormat="1" ht="16.5" customHeight="1">
      <c r="B541" s="34"/>
      <c r="C541" s="174" t="s">
        <v>1052</v>
      </c>
      <c r="D541" s="174" t="s">
        <v>124</v>
      </c>
      <c r="E541" s="175" t="s">
        <v>1053</v>
      </c>
      <c r="F541" s="176" t="s">
        <v>1054</v>
      </c>
      <c r="G541" s="177" t="s">
        <v>930</v>
      </c>
      <c r="H541" s="178">
        <v>1</v>
      </c>
      <c r="I541" s="179"/>
      <c r="J541" s="180">
        <f>ROUND(I541*H541,2)</f>
        <v>0</v>
      </c>
      <c r="K541" s="176" t="s">
        <v>252</v>
      </c>
      <c r="L541" s="38"/>
      <c r="M541" s="181" t="s">
        <v>1</v>
      </c>
      <c r="N541" s="182" t="s">
        <v>48</v>
      </c>
      <c r="O541" s="60"/>
      <c r="P541" s="183">
        <f>O541*H541</f>
        <v>0</v>
      </c>
      <c r="Q541" s="183">
        <v>0</v>
      </c>
      <c r="R541" s="183">
        <f>Q541*H541</f>
        <v>0</v>
      </c>
      <c r="S541" s="183">
        <v>0</v>
      </c>
      <c r="T541" s="184">
        <f>S541*H541</f>
        <v>0</v>
      </c>
      <c r="AR541" s="16" t="s">
        <v>284</v>
      </c>
      <c r="AT541" s="16" t="s">
        <v>124</v>
      </c>
      <c r="AU541" s="16" t="s">
        <v>86</v>
      </c>
      <c r="AY541" s="16" t="s">
        <v>121</v>
      </c>
      <c r="BE541" s="185">
        <f>IF(N541="základní",J541,0)</f>
        <v>0</v>
      </c>
      <c r="BF541" s="185">
        <f>IF(N541="snížená",J541,0)</f>
        <v>0</v>
      </c>
      <c r="BG541" s="185">
        <f>IF(N541="zákl. přenesená",J541,0)</f>
        <v>0</v>
      </c>
      <c r="BH541" s="185">
        <f>IF(N541="sníž. přenesená",J541,0)</f>
        <v>0</v>
      </c>
      <c r="BI541" s="185">
        <f>IF(N541="nulová",J541,0)</f>
        <v>0</v>
      </c>
      <c r="BJ541" s="16" t="s">
        <v>84</v>
      </c>
      <c r="BK541" s="185">
        <f>ROUND(I541*H541,2)</f>
        <v>0</v>
      </c>
      <c r="BL541" s="16" t="s">
        <v>284</v>
      </c>
      <c r="BM541" s="16" t="s">
        <v>1055</v>
      </c>
    </row>
    <row r="542" spans="2:65" s="1" customFormat="1" ht="48.75">
      <c r="B542" s="34"/>
      <c r="C542" s="35"/>
      <c r="D542" s="186" t="s">
        <v>131</v>
      </c>
      <c r="E542" s="35"/>
      <c r="F542" s="187" t="s">
        <v>987</v>
      </c>
      <c r="G542" s="35"/>
      <c r="H542" s="35"/>
      <c r="I542" s="103"/>
      <c r="J542" s="35"/>
      <c r="K542" s="35"/>
      <c r="L542" s="38"/>
      <c r="M542" s="188"/>
      <c r="N542" s="60"/>
      <c r="O542" s="60"/>
      <c r="P542" s="60"/>
      <c r="Q542" s="60"/>
      <c r="R542" s="60"/>
      <c r="S542" s="60"/>
      <c r="T542" s="61"/>
      <c r="AT542" s="16" t="s">
        <v>131</v>
      </c>
      <c r="AU542" s="16" t="s">
        <v>86</v>
      </c>
    </row>
    <row r="543" spans="2:65" s="1" customFormat="1" ht="16.5" customHeight="1">
      <c r="B543" s="34"/>
      <c r="C543" s="174" t="s">
        <v>1056</v>
      </c>
      <c r="D543" s="174" t="s">
        <v>124</v>
      </c>
      <c r="E543" s="175" t="s">
        <v>1057</v>
      </c>
      <c r="F543" s="176" t="s">
        <v>1058</v>
      </c>
      <c r="G543" s="177" t="s">
        <v>213</v>
      </c>
      <c r="H543" s="178">
        <v>63.72</v>
      </c>
      <c r="I543" s="179"/>
      <c r="J543" s="180">
        <f>ROUND(I543*H543,2)</f>
        <v>0</v>
      </c>
      <c r="K543" s="176" t="s">
        <v>252</v>
      </c>
      <c r="L543" s="38"/>
      <c r="M543" s="181" t="s">
        <v>1</v>
      </c>
      <c r="N543" s="182" t="s">
        <v>48</v>
      </c>
      <c r="O543" s="60"/>
      <c r="P543" s="183">
        <f>O543*H543</f>
        <v>0</v>
      </c>
      <c r="Q543" s="183">
        <v>0</v>
      </c>
      <c r="R543" s="183">
        <f>Q543*H543</f>
        <v>0</v>
      </c>
      <c r="S543" s="183">
        <v>0</v>
      </c>
      <c r="T543" s="184">
        <f>S543*H543</f>
        <v>0</v>
      </c>
      <c r="AR543" s="16" t="s">
        <v>284</v>
      </c>
      <c r="AT543" s="16" t="s">
        <v>124</v>
      </c>
      <c r="AU543" s="16" t="s">
        <v>86</v>
      </c>
      <c r="AY543" s="16" t="s">
        <v>121</v>
      </c>
      <c r="BE543" s="185">
        <f>IF(N543="základní",J543,0)</f>
        <v>0</v>
      </c>
      <c r="BF543" s="185">
        <f>IF(N543="snížená",J543,0)</f>
        <v>0</v>
      </c>
      <c r="BG543" s="185">
        <f>IF(N543="zákl. přenesená",J543,0)</f>
        <v>0</v>
      </c>
      <c r="BH543" s="185">
        <f>IF(N543="sníž. přenesená",J543,0)</f>
        <v>0</v>
      </c>
      <c r="BI543" s="185">
        <f>IF(N543="nulová",J543,0)</f>
        <v>0</v>
      </c>
      <c r="BJ543" s="16" t="s">
        <v>84</v>
      </c>
      <c r="BK543" s="185">
        <f>ROUND(I543*H543,2)</f>
        <v>0</v>
      </c>
      <c r="BL543" s="16" t="s">
        <v>284</v>
      </c>
      <c r="BM543" s="16" t="s">
        <v>1059</v>
      </c>
    </row>
    <row r="544" spans="2:65" s="1" customFormat="1" ht="39">
      <c r="B544" s="34"/>
      <c r="C544" s="35"/>
      <c r="D544" s="186" t="s">
        <v>131</v>
      </c>
      <c r="E544" s="35"/>
      <c r="F544" s="187" t="s">
        <v>1060</v>
      </c>
      <c r="G544" s="35"/>
      <c r="H544" s="35"/>
      <c r="I544" s="103"/>
      <c r="J544" s="35"/>
      <c r="K544" s="35"/>
      <c r="L544" s="38"/>
      <c r="M544" s="188"/>
      <c r="N544" s="60"/>
      <c r="O544" s="60"/>
      <c r="P544" s="60"/>
      <c r="Q544" s="60"/>
      <c r="R544" s="60"/>
      <c r="S544" s="60"/>
      <c r="T544" s="61"/>
      <c r="AT544" s="16" t="s">
        <v>131</v>
      </c>
      <c r="AU544" s="16" t="s">
        <v>86</v>
      </c>
    </row>
    <row r="545" spans="2:65" s="11" customFormat="1" ht="11.25">
      <c r="B545" s="192"/>
      <c r="C545" s="193"/>
      <c r="D545" s="186" t="s">
        <v>219</v>
      </c>
      <c r="E545" s="194" t="s">
        <v>1</v>
      </c>
      <c r="F545" s="195" t="s">
        <v>1061</v>
      </c>
      <c r="G545" s="193"/>
      <c r="H545" s="196">
        <v>63.72</v>
      </c>
      <c r="I545" s="197"/>
      <c r="J545" s="193"/>
      <c r="K545" s="193"/>
      <c r="L545" s="198"/>
      <c r="M545" s="199"/>
      <c r="N545" s="200"/>
      <c r="O545" s="200"/>
      <c r="P545" s="200"/>
      <c r="Q545" s="200"/>
      <c r="R545" s="200"/>
      <c r="S545" s="200"/>
      <c r="T545" s="201"/>
      <c r="AT545" s="202" t="s">
        <v>219</v>
      </c>
      <c r="AU545" s="202" t="s">
        <v>86</v>
      </c>
      <c r="AV545" s="11" t="s">
        <v>86</v>
      </c>
      <c r="AW545" s="11" t="s">
        <v>38</v>
      </c>
      <c r="AX545" s="11" t="s">
        <v>77</v>
      </c>
      <c r="AY545" s="202" t="s">
        <v>121</v>
      </c>
    </row>
    <row r="546" spans="2:65" s="12" customFormat="1" ht="11.25">
      <c r="B546" s="203"/>
      <c r="C546" s="204"/>
      <c r="D546" s="186" t="s">
        <v>219</v>
      </c>
      <c r="E546" s="205" t="s">
        <v>1</v>
      </c>
      <c r="F546" s="206" t="s">
        <v>221</v>
      </c>
      <c r="G546" s="204"/>
      <c r="H546" s="207">
        <v>63.72</v>
      </c>
      <c r="I546" s="208"/>
      <c r="J546" s="204"/>
      <c r="K546" s="204"/>
      <c r="L546" s="209"/>
      <c r="M546" s="210"/>
      <c r="N546" s="211"/>
      <c r="O546" s="211"/>
      <c r="P546" s="211"/>
      <c r="Q546" s="211"/>
      <c r="R546" s="211"/>
      <c r="S546" s="211"/>
      <c r="T546" s="212"/>
      <c r="AT546" s="213" t="s">
        <v>219</v>
      </c>
      <c r="AU546" s="213" t="s">
        <v>86</v>
      </c>
      <c r="AV546" s="12" t="s">
        <v>146</v>
      </c>
      <c r="AW546" s="12" t="s">
        <v>38</v>
      </c>
      <c r="AX546" s="12" t="s">
        <v>84</v>
      </c>
      <c r="AY546" s="213" t="s">
        <v>121</v>
      </c>
    </row>
    <row r="547" spans="2:65" s="1" customFormat="1" ht="16.5" customHeight="1">
      <c r="B547" s="34"/>
      <c r="C547" s="174" t="s">
        <v>1062</v>
      </c>
      <c r="D547" s="174" t="s">
        <v>124</v>
      </c>
      <c r="E547" s="175" t="s">
        <v>1063</v>
      </c>
      <c r="F547" s="176" t="s">
        <v>1064</v>
      </c>
      <c r="G547" s="177" t="s">
        <v>213</v>
      </c>
      <c r="H547" s="178">
        <v>325.27699999999999</v>
      </c>
      <c r="I547" s="179"/>
      <c r="J547" s="180">
        <f>ROUND(I547*H547,2)</f>
        <v>0</v>
      </c>
      <c r="K547" s="176" t="s">
        <v>252</v>
      </c>
      <c r="L547" s="38"/>
      <c r="M547" s="181" t="s">
        <v>1</v>
      </c>
      <c r="N547" s="182" t="s">
        <v>48</v>
      </c>
      <c r="O547" s="60"/>
      <c r="P547" s="183">
        <f>O547*H547</f>
        <v>0</v>
      </c>
      <c r="Q547" s="183">
        <v>0</v>
      </c>
      <c r="R547" s="183">
        <f>Q547*H547</f>
        <v>0</v>
      </c>
      <c r="S547" s="183">
        <v>0</v>
      </c>
      <c r="T547" s="184">
        <f>S547*H547</f>
        <v>0</v>
      </c>
      <c r="AR547" s="16" t="s">
        <v>284</v>
      </c>
      <c r="AT547" s="16" t="s">
        <v>124</v>
      </c>
      <c r="AU547" s="16" t="s">
        <v>86</v>
      </c>
      <c r="AY547" s="16" t="s">
        <v>121</v>
      </c>
      <c r="BE547" s="185">
        <f>IF(N547="základní",J547,0)</f>
        <v>0</v>
      </c>
      <c r="BF547" s="185">
        <f>IF(N547="snížená",J547,0)</f>
        <v>0</v>
      </c>
      <c r="BG547" s="185">
        <f>IF(N547="zákl. přenesená",J547,0)</f>
        <v>0</v>
      </c>
      <c r="BH547" s="185">
        <f>IF(N547="sníž. přenesená",J547,0)</f>
        <v>0</v>
      </c>
      <c r="BI547" s="185">
        <f>IF(N547="nulová",J547,0)</f>
        <v>0</v>
      </c>
      <c r="BJ547" s="16" t="s">
        <v>84</v>
      </c>
      <c r="BK547" s="185">
        <f>ROUND(I547*H547,2)</f>
        <v>0</v>
      </c>
      <c r="BL547" s="16" t="s">
        <v>284</v>
      </c>
      <c r="BM547" s="16" t="s">
        <v>1065</v>
      </c>
    </row>
    <row r="548" spans="2:65" s="1" customFormat="1" ht="39">
      <c r="B548" s="34"/>
      <c r="C548" s="35"/>
      <c r="D548" s="186" t="s">
        <v>131</v>
      </c>
      <c r="E548" s="35"/>
      <c r="F548" s="187" t="s">
        <v>1060</v>
      </c>
      <c r="G548" s="35"/>
      <c r="H548" s="35"/>
      <c r="I548" s="103"/>
      <c r="J548" s="35"/>
      <c r="K548" s="35"/>
      <c r="L548" s="38"/>
      <c r="M548" s="188"/>
      <c r="N548" s="60"/>
      <c r="O548" s="60"/>
      <c r="P548" s="60"/>
      <c r="Q548" s="60"/>
      <c r="R548" s="60"/>
      <c r="S548" s="60"/>
      <c r="T548" s="61"/>
      <c r="AT548" s="16" t="s">
        <v>131</v>
      </c>
      <c r="AU548" s="16" t="s">
        <v>86</v>
      </c>
    </row>
    <row r="549" spans="2:65" s="11" customFormat="1" ht="11.25">
      <c r="B549" s="192"/>
      <c r="C549" s="193"/>
      <c r="D549" s="186" t="s">
        <v>219</v>
      </c>
      <c r="E549" s="194" t="s">
        <v>1</v>
      </c>
      <c r="F549" s="195" t="s">
        <v>1066</v>
      </c>
      <c r="G549" s="193"/>
      <c r="H549" s="196">
        <v>353.69200000000001</v>
      </c>
      <c r="I549" s="197"/>
      <c r="J549" s="193"/>
      <c r="K549" s="193"/>
      <c r="L549" s="198"/>
      <c r="M549" s="199"/>
      <c r="N549" s="200"/>
      <c r="O549" s="200"/>
      <c r="P549" s="200"/>
      <c r="Q549" s="200"/>
      <c r="R549" s="200"/>
      <c r="S549" s="200"/>
      <c r="T549" s="201"/>
      <c r="AT549" s="202" t="s">
        <v>219</v>
      </c>
      <c r="AU549" s="202" t="s">
        <v>86</v>
      </c>
      <c r="AV549" s="11" t="s">
        <v>86</v>
      </c>
      <c r="AW549" s="11" t="s">
        <v>38</v>
      </c>
      <c r="AX549" s="11" t="s">
        <v>77</v>
      </c>
      <c r="AY549" s="202" t="s">
        <v>121</v>
      </c>
    </row>
    <row r="550" spans="2:65" s="11" customFormat="1" ht="11.25">
      <c r="B550" s="192"/>
      <c r="C550" s="193"/>
      <c r="D550" s="186" t="s">
        <v>219</v>
      </c>
      <c r="E550" s="194" t="s">
        <v>1</v>
      </c>
      <c r="F550" s="195" t="s">
        <v>1067</v>
      </c>
      <c r="G550" s="193"/>
      <c r="H550" s="196">
        <v>35.305</v>
      </c>
      <c r="I550" s="197"/>
      <c r="J550" s="193"/>
      <c r="K550" s="193"/>
      <c r="L550" s="198"/>
      <c r="M550" s="199"/>
      <c r="N550" s="200"/>
      <c r="O550" s="200"/>
      <c r="P550" s="200"/>
      <c r="Q550" s="200"/>
      <c r="R550" s="200"/>
      <c r="S550" s="200"/>
      <c r="T550" s="201"/>
      <c r="AT550" s="202" t="s">
        <v>219</v>
      </c>
      <c r="AU550" s="202" t="s">
        <v>86</v>
      </c>
      <c r="AV550" s="11" t="s">
        <v>86</v>
      </c>
      <c r="AW550" s="11" t="s">
        <v>38</v>
      </c>
      <c r="AX550" s="11" t="s">
        <v>77</v>
      </c>
      <c r="AY550" s="202" t="s">
        <v>121</v>
      </c>
    </row>
    <row r="551" spans="2:65" s="13" customFormat="1" ht="11.25">
      <c r="B551" s="224"/>
      <c r="C551" s="225"/>
      <c r="D551" s="186" t="s">
        <v>219</v>
      </c>
      <c r="E551" s="226" t="s">
        <v>1</v>
      </c>
      <c r="F551" s="227" t="s">
        <v>521</v>
      </c>
      <c r="G551" s="225"/>
      <c r="H551" s="228">
        <v>388.99700000000001</v>
      </c>
      <c r="I551" s="229"/>
      <c r="J551" s="225"/>
      <c r="K551" s="225"/>
      <c r="L551" s="230"/>
      <c r="M551" s="231"/>
      <c r="N551" s="232"/>
      <c r="O551" s="232"/>
      <c r="P551" s="232"/>
      <c r="Q551" s="232"/>
      <c r="R551" s="232"/>
      <c r="S551" s="232"/>
      <c r="T551" s="233"/>
      <c r="AT551" s="234" t="s">
        <v>219</v>
      </c>
      <c r="AU551" s="234" t="s">
        <v>86</v>
      </c>
      <c r="AV551" s="13" t="s">
        <v>139</v>
      </c>
      <c r="AW551" s="13" t="s">
        <v>38</v>
      </c>
      <c r="AX551" s="13" t="s">
        <v>77</v>
      </c>
      <c r="AY551" s="234" t="s">
        <v>121</v>
      </c>
    </row>
    <row r="552" spans="2:65" s="11" customFormat="1" ht="11.25">
      <c r="B552" s="192"/>
      <c r="C552" s="193"/>
      <c r="D552" s="186" t="s">
        <v>219</v>
      </c>
      <c r="E552" s="194" t="s">
        <v>1</v>
      </c>
      <c r="F552" s="195" t="s">
        <v>1068</v>
      </c>
      <c r="G552" s="193"/>
      <c r="H552" s="196">
        <v>-63.72</v>
      </c>
      <c r="I552" s="197"/>
      <c r="J552" s="193"/>
      <c r="K552" s="193"/>
      <c r="L552" s="198"/>
      <c r="M552" s="199"/>
      <c r="N552" s="200"/>
      <c r="O552" s="200"/>
      <c r="P552" s="200"/>
      <c r="Q552" s="200"/>
      <c r="R552" s="200"/>
      <c r="S552" s="200"/>
      <c r="T552" s="201"/>
      <c r="AT552" s="202" t="s">
        <v>219</v>
      </c>
      <c r="AU552" s="202" t="s">
        <v>86</v>
      </c>
      <c r="AV552" s="11" t="s">
        <v>86</v>
      </c>
      <c r="AW552" s="11" t="s">
        <v>38</v>
      </c>
      <c r="AX552" s="11" t="s">
        <v>77</v>
      </c>
      <c r="AY552" s="202" t="s">
        <v>121</v>
      </c>
    </row>
    <row r="553" spans="2:65" s="12" customFormat="1" ht="11.25">
      <c r="B553" s="203"/>
      <c r="C553" s="204"/>
      <c r="D553" s="186" t="s">
        <v>219</v>
      </c>
      <c r="E553" s="205" t="s">
        <v>1</v>
      </c>
      <c r="F553" s="206" t="s">
        <v>221</v>
      </c>
      <c r="G553" s="204"/>
      <c r="H553" s="207">
        <v>325.27700000000004</v>
      </c>
      <c r="I553" s="208"/>
      <c r="J553" s="204"/>
      <c r="K553" s="204"/>
      <c r="L553" s="209"/>
      <c r="M553" s="210"/>
      <c r="N553" s="211"/>
      <c r="O553" s="211"/>
      <c r="P553" s="211"/>
      <c r="Q553" s="211"/>
      <c r="R553" s="211"/>
      <c r="S553" s="211"/>
      <c r="T553" s="212"/>
      <c r="AT553" s="213" t="s">
        <v>219</v>
      </c>
      <c r="AU553" s="213" t="s">
        <v>86</v>
      </c>
      <c r="AV553" s="12" t="s">
        <v>146</v>
      </c>
      <c r="AW553" s="12" t="s">
        <v>38</v>
      </c>
      <c r="AX553" s="12" t="s">
        <v>84</v>
      </c>
      <c r="AY553" s="213" t="s">
        <v>121</v>
      </c>
    </row>
    <row r="554" spans="2:65" s="1" customFormat="1" ht="16.5" customHeight="1">
      <c r="B554" s="34"/>
      <c r="C554" s="174" t="s">
        <v>1069</v>
      </c>
      <c r="D554" s="174" t="s">
        <v>124</v>
      </c>
      <c r="E554" s="175" t="s">
        <v>1070</v>
      </c>
      <c r="F554" s="176" t="s">
        <v>1071</v>
      </c>
      <c r="G554" s="177" t="s">
        <v>659</v>
      </c>
      <c r="H554" s="245"/>
      <c r="I554" s="179"/>
      <c r="J554" s="180">
        <f>ROUND(I554*H554,2)</f>
        <v>0</v>
      </c>
      <c r="K554" s="176" t="s">
        <v>128</v>
      </c>
      <c r="L554" s="38"/>
      <c r="M554" s="181" t="s">
        <v>1</v>
      </c>
      <c r="N554" s="182" t="s">
        <v>48</v>
      </c>
      <c r="O554" s="60"/>
      <c r="P554" s="183">
        <f>O554*H554</f>
        <v>0</v>
      </c>
      <c r="Q554" s="183">
        <v>0</v>
      </c>
      <c r="R554" s="183">
        <f>Q554*H554</f>
        <v>0</v>
      </c>
      <c r="S554" s="183">
        <v>0</v>
      </c>
      <c r="T554" s="184">
        <f>S554*H554</f>
        <v>0</v>
      </c>
      <c r="AR554" s="16" t="s">
        <v>284</v>
      </c>
      <c r="AT554" s="16" t="s">
        <v>124</v>
      </c>
      <c r="AU554" s="16" t="s">
        <v>86</v>
      </c>
      <c r="AY554" s="16" t="s">
        <v>121</v>
      </c>
      <c r="BE554" s="185">
        <f>IF(N554="základní",J554,0)</f>
        <v>0</v>
      </c>
      <c r="BF554" s="185">
        <f>IF(N554="snížená",J554,0)</f>
        <v>0</v>
      </c>
      <c r="BG554" s="185">
        <f>IF(N554="zákl. přenesená",J554,0)</f>
        <v>0</v>
      </c>
      <c r="BH554" s="185">
        <f>IF(N554="sníž. přenesená",J554,0)</f>
        <v>0</v>
      </c>
      <c r="BI554" s="185">
        <f>IF(N554="nulová",J554,0)</f>
        <v>0</v>
      </c>
      <c r="BJ554" s="16" t="s">
        <v>84</v>
      </c>
      <c r="BK554" s="185">
        <f>ROUND(I554*H554,2)</f>
        <v>0</v>
      </c>
      <c r="BL554" s="16" t="s">
        <v>284</v>
      </c>
      <c r="BM554" s="16" t="s">
        <v>1072</v>
      </c>
    </row>
    <row r="555" spans="2:65" s="10" customFormat="1" ht="22.9" customHeight="1">
      <c r="B555" s="158"/>
      <c r="C555" s="159"/>
      <c r="D555" s="160" t="s">
        <v>76</v>
      </c>
      <c r="E555" s="172" t="s">
        <v>1073</v>
      </c>
      <c r="F555" s="172" t="s">
        <v>1074</v>
      </c>
      <c r="G555" s="159"/>
      <c r="H555" s="159"/>
      <c r="I555" s="162"/>
      <c r="J555" s="173">
        <f>BK555</f>
        <v>0</v>
      </c>
      <c r="K555" s="159"/>
      <c r="L555" s="164"/>
      <c r="M555" s="165"/>
      <c r="N555" s="166"/>
      <c r="O555" s="166"/>
      <c r="P555" s="167">
        <f>SUM(P556:P565)</f>
        <v>0</v>
      </c>
      <c r="Q555" s="166"/>
      <c r="R555" s="167">
        <f>SUM(R556:R565)</f>
        <v>4.0200000000000001E-3</v>
      </c>
      <c r="S555" s="166"/>
      <c r="T555" s="168">
        <f>SUM(T556:T565)</f>
        <v>1.117</v>
      </c>
      <c r="AR555" s="169" t="s">
        <v>86</v>
      </c>
      <c r="AT555" s="170" t="s">
        <v>76</v>
      </c>
      <c r="AU555" s="170" t="s">
        <v>84</v>
      </c>
      <c r="AY555" s="169" t="s">
        <v>121</v>
      </c>
      <c r="BK555" s="171">
        <f>SUM(BK556:BK565)</f>
        <v>0</v>
      </c>
    </row>
    <row r="556" spans="2:65" s="1" customFormat="1" ht="16.5" customHeight="1">
      <c r="B556" s="34"/>
      <c r="C556" s="174" t="s">
        <v>1075</v>
      </c>
      <c r="D556" s="174" t="s">
        <v>124</v>
      </c>
      <c r="E556" s="175" t="s">
        <v>1076</v>
      </c>
      <c r="F556" s="176" t="s">
        <v>1077</v>
      </c>
      <c r="G556" s="177" t="s">
        <v>814</v>
      </c>
      <c r="H556" s="178">
        <v>3</v>
      </c>
      <c r="I556" s="179"/>
      <c r="J556" s="180">
        <f>ROUND(I556*H556,2)</f>
        <v>0</v>
      </c>
      <c r="K556" s="176" t="s">
        <v>252</v>
      </c>
      <c r="L556" s="38"/>
      <c r="M556" s="181" t="s">
        <v>1</v>
      </c>
      <c r="N556" s="182" t="s">
        <v>48</v>
      </c>
      <c r="O556" s="60"/>
      <c r="P556" s="183">
        <f>O556*H556</f>
        <v>0</v>
      </c>
      <c r="Q556" s="183">
        <v>0</v>
      </c>
      <c r="R556" s="183">
        <f>Q556*H556</f>
        <v>0</v>
      </c>
      <c r="S556" s="183">
        <v>0</v>
      </c>
      <c r="T556" s="184">
        <f>S556*H556</f>
        <v>0</v>
      </c>
      <c r="AR556" s="16" t="s">
        <v>284</v>
      </c>
      <c r="AT556" s="16" t="s">
        <v>124</v>
      </c>
      <c r="AU556" s="16" t="s">
        <v>86</v>
      </c>
      <c r="AY556" s="16" t="s">
        <v>121</v>
      </c>
      <c r="BE556" s="185">
        <f>IF(N556="základní",J556,0)</f>
        <v>0</v>
      </c>
      <c r="BF556" s="185">
        <f>IF(N556="snížená",J556,0)</f>
        <v>0</v>
      </c>
      <c r="BG556" s="185">
        <f>IF(N556="zákl. přenesená",J556,0)</f>
        <v>0</v>
      </c>
      <c r="BH556" s="185">
        <f>IF(N556="sníž. přenesená",J556,0)</f>
        <v>0</v>
      </c>
      <c r="BI556" s="185">
        <f>IF(N556="nulová",J556,0)</f>
        <v>0</v>
      </c>
      <c r="BJ556" s="16" t="s">
        <v>84</v>
      </c>
      <c r="BK556" s="185">
        <f>ROUND(I556*H556,2)</f>
        <v>0</v>
      </c>
      <c r="BL556" s="16" t="s">
        <v>284</v>
      </c>
      <c r="BM556" s="16" t="s">
        <v>1078</v>
      </c>
    </row>
    <row r="557" spans="2:65" s="1" customFormat="1" ht="58.5">
      <c r="B557" s="34"/>
      <c r="C557" s="35"/>
      <c r="D557" s="186" t="s">
        <v>131</v>
      </c>
      <c r="E557" s="35"/>
      <c r="F557" s="187" t="s">
        <v>1079</v>
      </c>
      <c r="G557" s="35"/>
      <c r="H557" s="35"/>
      <c r="I557" s="103"/>
      <c r="J557" s="35"/>
      <c r="K557" s="35"/>
      <c r="L557" s="38"/>
      <c r="M557" s="188"/>
      <c r="N557" s="60"/>
      <c r="O557" s="60"/>
      <c r="P557" s="60"/>
      <c r="Q557" s="60"/>
      <c r="R557" s="60"/>
      <c r="S557" s="60"/>
      <c r="T557" s="61"/>
      <c r="AT557" s="16" t="s">
        <v>131</v>
      </c>
      <c r="AU557" s="16" t="s">
        <v>86</v>
      </c>
    </row>
    <row r="558" spans="2:65" s="1" customFormat="1" ht="16.5" customHeight="1">
      <c r="B558" s="34"/>
      <c r="C558" s="174" t="s">
        <v>1080</v>
      </c>
      <c r="D558" s="174" t="s">
        <v>124</v>
      </c>
      <c r="E558" s="175" t="s">
        <v>1081</v>
      </c>
      <c r="F558" s="176" t="s">
        <v>1082</v>
      </c>
      <c r="G558" s="177" t="s">
        <v>244</v>
      </c>
      <c r="H558" s="178">
        <v>67</v>
      </c>
      <c r="I558" s="179"/>
      <c r="J558" s="180">
        <f>ROUND(I558*H558,2)</f>
        <v>0</v>
      </c>
      <c r="K558" s="176" t="s">
        <v>128</v>
      </c>
      <c r="L558" s="38"/>
      <c r="M558" s="181" t="s">
        <v>1</v>
      </c>
      <c r="N558" s="182" t="s">
        <v>48</v>
      </c>
      <c r="O558" s="60"/>
      <c r="P558" s="183">
        <f>O558*H558</f>
        <v>0</v>
      </c>
      <c r="Q558" s="183">
        <v>6.0000000000000002E-5</v>
      </c>
      <c r="R558" s="183">
        <f>Q558*H558</f>
        <v>4.0200000000000001E-3</v>
      </c>
      <c r="S558" s="183">
        <v>0</v>
      </c>
      <c r="T558" s="184">
        <f>S558*H558</f>
        <v>0</v>
      </c>
      <c r="AR558" s="16" t="s">
        <v>284</v>
      </c>
      <c r="AT558" s="16" t="s">
        <v>124</v>
      </c>
      <c r="AU558" s="16" t="s">
        <v>86</v>
      </c>
      <c r="AY558" s="16" t="s">
        <v>121</v>
      </c>
      <c r="BE558" s="185">
        <f>IF(N558="základní",J558,0)</f>
        <v>0</v>
      </c>
      <c r="BF558" s="185">
        <f>IF(N558="snížená",J558,0)</f>
        <v>0</v>
      </c>
      <c r="BG558" s="185">
        <f>IF(N558="zákl. přenesená",J558,0)</f>
        <v>0</v>
      </c>
      <c r="BH558" s="185">
        <f>IF(N558="sníž. přenesená",J558,0)</f>
        <v>0</v>
      </c>
      <c r="BI558" s="185">
        <f>IF(N558="nulová",J558,0)</f>
        <v>0</v>
      </c>
      <c r="BJ558" s="16" t="s">
        <v>84</v>
      </c>
      <c r="BK558" s="185">
        <f>ROUND(I558*H558,2)</f>
        <v>0</v>
      </c>
      <c r="BL558" s="16" t="s">
        <v>284</v>
      </c>
      <c r="BM558" s="16" t="s">
        <v>1083</v>
      </c>
    </row>
    <row r="559" spans="2:65" s="11" customFormat="1" ht="11.25">
      <c r="B559" s="192"/>
      <c r="C559" s="193"/>
      <c r="D559" s="186" t="s">
        <v>219</v>
      </c>
      <c r="E559" s="194" t="s">
        <v>1</v>
      </c>
      <c r="F559" s="195" t="s">
        <v>1084</v>
      </c>
      <c r="G559" s="193"/>
      <c r="H559" s="196">
        <v>67</v>
      </c>
      <c r="I559" s="197"/>
      <c r="J559" s="193"/>
      <c r="K559" s="193"/>
      <c r="L559" s="198"/>
      <c r="M559" s="199"/>
      <c r="N559" s="200"/>
      <c r="O559" s="200"/>
      <c r="P559" s="200"/>
      <c r="Q559" s="200"/>
      <c r="R559" s="200"/>
      <c r="S559" s="200"/>
      <c r="T559" s="201"/>
      <c r="AT559" s="202" t="s">
        <v>219</v>
      </c>
      <c r="AU559" s="202" t="s">
        <v>86</v>
      </c>
      <c r="AV559" s="11" t="s">
        <v>86</v>
      </c>
      <c r="AW559" s="11" t="s">
        <v>38</v>
      </c>
      <c r="AX559" s="11" t="s">
        <v>77</v>
      </c>
      <c r="AY559" s="202" t="s">
        <v>121</v>
      </c>
    </row>
    <row r="560" spans="2:65" s="12" customFormat="1" ht="11.25">
      <c r="B560" s="203"/>
      <c r="C560" s="204"/>
      <c r="D560" s="186" t="s">
        <v>219</v>
      </c>
      <c r="E560" s="205" t="s">
        <v>1</v>
      </c>
      <c r="F560" s="206" t="s">
        <v>221</v>
      </c>
      <c r="G560" s="204"/>
      <c r="H560" s="207">
        <v>67</v>
      </c>
      <c r="I560" s="208"/>
      <c r="J560" s="204"/>
      <c r="K560" s="204"/>
      <c r="L560" s="209"/>
      <c r="M560" s="210"/>
      <c r="N560" s="211"/>
      <c r="O560" s="211"/>
      <c r="P560" s="211"/>
      <c r="Q560" s="211"/>
      <c r="R560" s="211"/>
      <c r="S560" s="211"/>
      <c r="T560" s="212"/>
      <c r="AT560" s="213" t="s">
        <v>219</v>
      </c>
      <c r="AU560" s="213" t="s">
        <v>86</v>
      </c>
      <c r="AV560" s="12" t="s">
        <v>146</v>
      </c>
      <c r="AW560" s="12" t="s">
        <v>38</v>
      </c>
      <c r="AX560" s="12" t="s">
        <v>84</v>
      </c>
      <c r="AY560" s="213" t="s">
        <v>121</v>
      </c>
    </row>
    <row r="561" spans="2:65" s="1" customFormat="1" ht="16.5" customHeight="1">
      <c r="B561" s="34"/>
      <c r="C561" s="174" t="s">
        <v>1085</v>
      </c>
      <c r="D561" s="174" t="s">
        <v>124</v>
      </c>
      <c r="E561" s="175" t="s">
        <v>1086</v>
      </c>
      <c r="F561" s="176" t="s">
        <v>1087</v>
      </c>
      <c r="G561" s="177" t="s">
        <v>244</v>
      </c>
      <c r="H561" s="178">
        <v>1117</v>
      </c>
      <c r="I561" s="179"/>
      <c r="J561" s="180">
        <f>ROUND(I561*H561,2)</f>
        <v>0</v>
      </c>
      <c r="K561" s="176" t="s">
        <v>128</v>
      </c>
      <c r="L561" s="38"/>
      <c r="M561" s="181" t="s">
        <v>1</v>
      </c>
      <c r="N561" s="182" t="s">
        <v>48</v>
      </c>
      <c r="O561" s="60"/>
      <c r="P561" s="183">
        <f>O561*H561</f>
        <v>0</v>
      </c>
      <c r="Q561" s="183">
        <v>0</v>
      </c>
      <c r="R561" s="183">
        <f>Q561*H561</f>
        <v>0</v>
      </c>
      <c r="S561" s="183">
        <v>1E-3</v>
      </c>
      <c r="T561" s="184">
        <f>S561*H561</f>
        <v>1.117</v>
      </c>
      <c r="AR561" s="16" t="s">
        <v>284</v>
      </c>
      <c r="AT561" s="16" t="s">
        <v>124</v>
      </c>
      <c r="AU561" s="16" t="s">
        <v>86</v>
      </c>
      <c r="AY561" s="16" t="s">
        <v>121</v>
      </c>
      <c r="BE561" s="185">
        <f>IF(N561="základní",J561,0)</f>
        <v>0</v>
      </c>
      <c r="BF561" s="185">
        <f>IF(N561="snížená",J561,0)</f>
        <v>0</v>
      </c>
      <c r="BG561" s="185">
        <f>IF(N561="zákl. přenesená",J561,0)</f>
        <v>0</v>
      </c>
      <c r="BH561" s="185">
        <f>IF(N561="sníž. přenesená",J561,0)</f>
        <v>0</v>
      </c>
      <c r="BI561" s="185">
        <f>IF(N561="nulová",J561,0)</f>
        <v>0</v>
      </c>
      <c r="BJ561" s="16" t="s">
        <v>84</v>
      </c>
      <c r="BK561" s="185">
        <f>ROUND(I561*H561,2)</f>
        <v>0</v>
      </c>
      <c r="BL561" s="16" t="s">
        <v>284</v>
      </c>
      <c r="BM561" s="16" t="s">
        <v>1088</v>
      </c>
    </row>
    <row r="562" spans="2:65" s="11" customFormat="1" ht="11.25">
      <c r="B562" s="192"/>
      <c r="C562" s="193"/>
      <c r="D562" s="186" t="s">
        <v>219</v>
      </c>
      <c r="E562" s="194" t="s">
        <v>1</v>
      </c>
      <c r="F562" s="195" t="s">
        <v>1084</v>
      </c>
      <c r="G562" s="193"/>
      <c r="H562" s="196">
        <v>67</v>
      </c>
      <c r="I562" s="197"/>
      <c r="J562" s="193"/>
      <c r="K562" s="193"/>
      <c r="L562" s="198"/>
      <c r="M562" s="199"/>
      <c r="N562" s="200"/>
      <c r="O562" s="200"/>
      <c r="P562" s="200"/>
      <c r="Q562" s="200"/>
      <c r="R562" s="200"/>
      <c r="S562" s="200"/>
      <c r="T562" s="201"/>
      <c r="AT562" s="202" t="s">
        <v>219</v>
      </c>
      <c r="AU562" s="202" t="s">
        <v>86</v>
      </c>
      <c r="AV562" s="11" t="s">
        <v>86</v>
      </c>
      <c r="AW562" s="11" t="s">
        <v>38</v>
      </c>
      <c r="AX562" s="11" t="s">
        <v>77</v>
      </c>
      <c r="AY562" s="202" t="s">
        <v>121</v>
      </c>
    </row>
    <row r="563" spans="2:65" s="11" customFormat="1" ht="11.25">
      <c r="B563" s="192"/>
      <c r="C563" s="193"/>
      <c r="D563" s="186" t="s">
        <v>219</v>
      </c>
      <c r="E563" s="194" t="s">
        <v>1</v>
      </c>
      <c r="F563" s="195" t="s">
        <v>1089</v>
      </c>
      <c r="G563" s="193"/>
      <c r="H563" s="196">
        <v>1050</v>
      </c>
      <c r="I563" s="197"/>
      <c r="J563" s="193"/>
      <c r="K563" s="193"/>
      <c r="L563" s="198"/>
      <c r="M563" s="199"/>
      <c r="N563" s="200"/>
      <c r="O563" s="200"/>
      <c r="P563" s="200"/>
      <c r="Q563" s="200"/>
      <c r="R563" s="200"/>
      <c r="S563" s="200"/>
      <c r="T563" s="201"/>
      <c r="AT563" s="202" t="s">
        <v>219</v>
      </c>
      <c r="AU563" s="202" t="s">
        <v>86</v>
      </c>
      <c r="AV563" s="11" t="s">
        <v>86</v>
      </c>
      <c r="AW563" s="11" t="s">
        <v>38</v>
      </c>
      <c r="AX563" s="11" t="s">
        <v>77</v>
      </c>
      <c r="AY563" s="202" t="s">
        <v>121</v>
      </c>
    </row>
    <row r="564" spans="2:65" s="12" customFormat="1" ht="11.25">
      <c r="B564" s="203"/>
      <c r="C564" s="204"/>
      <c r="D564" s="186" t="s">
        <v>219</v>
      </c>
      <c r="E564" s="205" t="s">
        <v>1</v>
      </c>
      <c r="F564" s="206" t="s">
        <v>221</v>
      </c>
      <c r="G564" s="204"/>
      <c r="H564" s="207">
        <v>1117</v>
      </c>
      <c r="I564" s="208"/>
      <c r="J564" s="204"/>
      <c r="K564" s="204"/>
      <c r="L564" s="209"/>
      <c r="M564" s="210"/>
      <c r="N564" s="211"/>
      <c r="O564" s="211"/>
      <c r="P564" s="211"/>
      <c r="Q564" s="211"/>
      <c r="R564" s="211"/>
      <c r="S564" s="211"/>
      <c r="T564" s="212"/>
      <c r="AT564" s="213" t="s">
        <v>219</v>
      </c>
      <c r="AU564" s="213" t="s">
        <v>86</v>
      </c>
      <c r="AV564" s="12" t="s">
        <v>146</v>
      </c>
      <c r="AW564" s="12" t="s">
        <v>38</v>
      </c>
      <c r="AX564" s="12" t="s">
        <v>84</v>
      </c>
      <c r="AY564" s="213" t="s">
        <v>121</v>
      </c>
    </row>
    <row r="565" spans="2:65" s="1" customFormat="1" ht="16.5" customHeight="1">
      <c r="B565" s="34"/>
      <c r="C565" s="174" t="s">
        <v>1090</v>
      </c>
      <c r="D565" s="174" t="s">
        <v>124</v>
      </c>
      <c r="E565" s="175" t="s">
        <v>1091</v>
      </c>
      <c r="F565" s="176" t="s">
        <v>1092</v>
      </c>
      <c r="G565" s="177" t="s">
        <v>659</v>
      </c>
      <c r="H565" s="245"/>
      <c r="I565" s="179"/>
      <c r="J565" s="180">
        <f>ROUND(I565*H565,2)</f>
        <v>0</v>
      </c>
      <c r="K565" s="176" t="s">
        <v>128</v>
      </c>
      <c r="L565" s="38"/>
      <c r="M565" s="181" t="s">
        <v>1</v>
      </c>
      <c r="N565" s="182" t="s">
        <v>48</v>
      </c>
      <c r="O565" s="60"/>
      <c r="P565" s="183">
        <f>O565*H565</f>
        <v>0</v>
      </c>
      <c r="Q565" s="183">
        <v>0</v>
      </c>
      <c r="R565" s="183">
        <f>Q565*H565</f>
        <v>0</v>
      </c>
      <c r="S565" s="183">
        <v>0</v>
      </c>
      <c r="T565" s="184">
        <f>S565*H565</f>
        <v>0</v>
      </c>
      <c r="AR565" s="16" t="s">
        <v>284</v>
      </c>
      <c r="AT565" s="16" t="s">
        <v>124</v>
      </c>
      <c r="AU565" s="16" t="s">
        <v>86</v>
      </c>
      <c r="AY565" s="16" t="s">
        <v>121</v>
      </c>
      <c r="BE565" s="185">
        <f>IF(N565="základní",J565,0)</f>
        <v>0</v>
      </c>
      <c r="BF565" s="185">
        <f>IF(N565="snížená",J565,0)</f>
        <v>0</v>
      </c>
      <c r="BG565" s="185">
        <f>IF(N565="zákl. přenesená",J565,0)</f>
        <v>0</v>
      </c>
      <c r="BH565" s="185">
        <f>IF(N565="sníž. přenesená",J565,0)</f>
        <v>0</v>
      </c>
      <c r="BI565" s="185">
        <f>IF(N565="nulová",J565,0)</f>
        <v>0</v>
      </c>
      <c r="BJ565" s="16" t="s">
        <v>84</v>
      </c>
      <c r="BK565" s="185">
        <f>ROUND(I565*H565,2)</f>
        <v>0</v>
      </c>
      <c r="BL565" s="16" t="s">
        <v>284</v>
      </c>
      <c r="BM565" s="16" t="s">
        <v>1093</v>
      </c>
    </row>
    <row r="566" spans="2:65" s="10" customFormat="1" ht="22.9" customHeight="1">
      <c r="B566" s="158"/>
      <c r="C566" s="159"/>
      <c r="D566" s="160" t="s">
        <v>76</v>
      </c>
      <c r="E566" s="172" t="s">
        <v>1094</v>
      </c>
      <c r="F566" s="172" t="s">
        <v>1095</v>
      </c>
      <c r="G566" s="159"/>
      <c r="H566" s="159"/>
      <c r="I566" s="162"/>
      <c r="J566" s="173">
        <f>BK566</f>
        <v>0</v>
      </c>
      <c r="K566" s="159"/>
      <c r="L566" s="164"/>
      <c r="M566" s="165"/>
      <c r="N566" s="166"/>
      <c r="O566" s="166"/>
      <c r="P566" s="167">
        <f>SUM(P567:P574)</f>
        <v>0</v>
      </c>
      <c r="Q566" s="166"/>
      <c r="R566" s="167">
        <f>SUM(R567:R574)</f>
        <v>7.8299999999999995E-2</v>
      </c>
      <c r="S566" s="166"/>
      <c r="T566" s="168">
        <f>SUM(T567:T574)</f>
        <v>0</v>
      </c>
      <c r="AR566" s="169" t="s">
        <v>86</v>
      </c>
      <c r="AT566" s="170" t="s">
        <v>76</v>
      </c>
      <c r="AU566" s="170" t="s">
        <v>84</v>
      </c>
      <c r="AY566" s="169" t="s">
        <v>121</v>
      </c>
      <c r="BK566" s="171">
        <f>SUM(BK567:BK574)</f>
        <v>0</v>
      </c>
    </row>
    <row r="567" spans="2:65" s="1" customFormat="1" ht="16.5" customHeight="1">
      <c r="B567" s="34"/>
      <c r="C567" s="174" t="s">
        <v>1096</v>
      </c>
      <c r="D567" s="174" t="s">
        <v>124</v>
      </c>
      <c r="E567" s="175" t="s">
        <v>1097</v>
      </c>
      <c r="F567" s="176" t="s">
        <v>1098</v>
      </c>
      <c r="G567" s="177" t="s">
        <v>213</v>
      </c>
      <c r="H567" s="178">
        <v>135</v>
      </c>
      <c r="I567" s="179"/>
      <c r="J567" s="180">
        <f>ROUND(I567*H567,2)</f>
        <v>0</v>
      </c>
      <c r="K567" s="176" t="s">
        <v>128</v>
      </c>
      <c r="L567" s="38"/>
      <c r="M567" s="181" t="s">
        <v>1</v>
      </c>
      <c r="N567" s="182" t="s">
        <v>48</v>
      </c>
      <c r="O567" s="60"/>
      <c r="P567" s="183">
        <f>O567*H567</f>
        <v>0</v>
      </c>
      <c r="Q567" s="183">
        <v>6.0000000000000002E-5</v>
      </c>
      <c r="R567" s="183">
        <f>Q567*H567</f>
        <v>8.0999999999999996E-3</v>
      </c>
      <c r="S567" s="183">
        <v>0</v>
      </c>
      <c r="T567" s="184">
        <f>S567*H567</f>
        <v>0</v>
      </c>
      <c r="AR567" s="16" t="s">
        <v>284</v>
      </c>
      <c r="AT567" s="16" t="s">
        <v>124</v>
      </c>
      <c r="AU567" s="16" t="s">
        <v>86</v>
      </c>
      <c r="AY567" s="16" t="s">
        <v>121</v>
      </c>
      <c r="BE567" s="185">
        <f>IF(N567="základní",J567,0)</f>
        <v>0</v>
      </c>
      <c r="BF567" s="185">
        <f>IF(N567="snížená",J567,0)</f>
        <v>0</v>
      </c>
      <c r="BG567" s="185">
        <f>IF(N567="zákl. přenesená",J567,0)</f>
        <v>0</v>
      </c>
      <c r="BH567" s="185">
        <f>IF(N567="sníž. přenesená",J567,0)</f>
        <v>0</v>
      </c>
      <c r="BI567" s="185">
        <f>IF(N567="nulová",J567,0)</f>
        <v>0</v>
      </c>
      <c r="BJ567" s="16" t="s">
        <v>84</v>
      </c>
      <c r="BK567" s="185">
        <f>ROUND(I567*H567,2)</f>
        <v>0</v>
      </c>
      <c r="BL567" s="16" t="s">
        <v>284</v>
      </c>
      <c r="BM567" s="16" t="s">
        <v>1099</v>
      </c>
    </row>
    <row r="568" spans="2:65" s="11" customFormat="1" ht="11.25">
      <c r="B568" s="192"/>
      <c r="C568" s="193"/>
      <c r="D568" s="186" t="s">
        <v>219</v>
      </c>
      <c r="E568" s="194" t="s">
        <v>1</v>
      </c>
      <c r="F568" s="195" t="s">
        <v>1100</v>
      </c>
      <c r="G568" s="193"/>
      <c r="H568" s="196">
        <v>135</v>
      </c>
      <c r="I568" s="197"/>
      <c r="J568" s="193"/>
      <c r="K568" s="193"/>
      <c r="L568" s="198"/>
      <c r="M568" s="199"/>
      <c r="N568" s="200"/>
      <c r="O568" s="200"/>
      <c r="P568" s="200"/>
      <c r="Q568" s="200"/>
      <c r="R568" s="200"/>
      <c r="S568" s="200"/>
      <c r="T568" s="201"/>
      <c r="AT568" s="202" t="s">
        <v>219</v>
      </c>
      <c r="AU568" s="202" t="s">
        <v>86</v>
      </c>
      <c r="AV568" s="11" t="s">
        <v>86</v>
      </c>
      <c r="AW568" s="11" t="s">
        <v>38</v>
      </c>
      <c r="AX568" s="11" t="s">
        <v>77</v>
      </c>
      <c r="AY568" s="202" t="s">
        <v>121</v>
      </c>
    </row>
    <row r="569" spans="2:65" s="12" customFormat="1" ht="11.25">
      <c r="B569" s="203"/>
      <c r="C569" s="204"/>
      <c r="D569" s="186" t="s">
        <v>219</v>
      </c>
      <c r="E569" s="205" t="s">
        <v>1</v>
      </c>
      <c r="F569" s="206" t="s">
        <v>221</v>
      </c>
      <c r="G569" s="204"/>
      <c r="H569" s="207">
        <v>135</v>
      </c>
      <c r="I569" s="208"/>
      <c r="J569" s="204"/>
      <c r="K569" s="204"/>
      <c r="L569" s="209"/>
      <c r="M569" s="210"/>
      <c r="N569" s="211"/>
      <c r="O569" s="211"/>
      <c r="P569" s="211"/>
      <c r="Q569" s="211"/>
      <c r="R569" s="211"/>
      <c r="S569" s="211"/>
      <c r="T569" s="212"/>
      <c r="AT569" s="213" t="s">
        <v>219</v>
      </c>
      <c r="AU569" s="213" t="s">
        <v>86</v>
      </c>
      <c r="AV569" s="12" t="s">
        <v>146</v>
      </c>
      <c r="AW569" s="12" t="s">
        <v>38</v>
      </c>
      <c r="AX569" s="12" t="s">
        <v>84</v>
      </c>
      <c r="AY569" s="213" t="s">
        <v>121</v>
      </c>
    </row>
    <row r="570" spans="2:65" s="1" customFormat="1" ht="16.5" customHeight="1">
      <c r="B570" s="34"/>
      <c r="C570" s="174" t="s">
        <v>1101</v>
      </c>
      <c r="D570" s="174" t="s">
        <v>124</v>
      </c>
      <c r="E570" s="175" t="s">
        <v>1102</v>
      </c>
      <c r="F570" s="176" t="s">
        <v>1103</v>
      </c>
      <c r="G570" s="177" t="s">
        <v>213</v>
      </c>
      <c r="H570" s="178">
        <v>135</v>
      </c>
      <c r="I570" s="179"/>
      <c r="J570" s="180">
        <f>ROUND(I570*H570,2)</f>
        <v>0</v>
      </c>
      <c r="K570" s="176" t="s">
        <v>128</v>
      </c>
      <c r="L570" s="38"/>
      <c r="M570" s="181" t="s">
        <v>1</v>
      </c>
      <c r="N570" s="182" t="s">
        <v>48</v>
      </c>
      <c r="O570" s="60"/>
      <c r="P570" s="183">
        <f>O570*H570</f>
        <v>0</v>
      </c>
      <c r="Q570" s="183">
        <v>1.1E-4</v>
      </c>
      <c r="R570" s="183">
        <f>Q570*H570</f>
        <v>1.485E-2</v>
      </c>
      <c r="S570" s="183">
        <v>0</v>
      </c>
      <c r="T570" s="184">
        <f>S570*H570</f>
        <v>0</v>
      </c>
      <c r="AR570" s="16" t="s">
        <v>284</v>
      </c>
      <c r="AT570" s="16" t="s">
        <v>124</v>
      </c>
      <c r="AU570" s="16" t="s">
        <v>86</v>
      </c>
      <c r="AY570" s="16" t="s">
        <v>121</v>
      </c>
      <c r="BE570" s="185">
        <f>IF(N570="základní",J570,0)</f>
        <v>0</v>
      </c>
      <c r="BF570" s="185">
        <f>IF(N570="snížená",J570,0)</f>
        <v>0</v>
      </c>
      <c r="BG570" s="185">
        <f>IF(N570="zákl. přenesená",J570,0)</f>
        <v>0</v>
      </c>
      <c r="BH570" s="185">
        <f>IF(N570="sníž. přenesená",J570,0)</f>
        <v>0</v>
      </c>
      <c r="BI570" s="185">
        <f>IF(N570="nulová",J570,0)</f>
        <v>0</v>
      </c>
      <c r="BJ570" s="16" t="s">
        <v>84</v>
      </c>
      <c r="BK570" s="185">
        <f>ROUND(I570*H570,2)</f>
        <v>0</v>
      </c>
      <c r="BL570" s="16" t="s">
        <v>284</v>
      </c>
      <c r="BM570" s="16" t="s">
        <v>1104</v>
      </c>
    </row>
    <row r="571" spans="2:65" s="1" customFormat="1" ht="16.5" customHeight="1">
      <c r="B571" s="34"/>
      <c r="C571" s="174" t="s">
        <v>1105</v>
      </c>
      <c r="D571" s="174" t="s">
        <v>124</v>
      </c>
      <c r="E571" s="175" t="s">
        <v>1106</v>
      </c>
      <c r="F571" s="176" t="s">
        <v>1107</v>
      </c>
      <c r="G571" s="177" t="s">
        <v>213</v>
      </c>
      <c r="H571" s="178">
        <v>135</v>
      </c>
      <c r="I571" s="179"/>
      <c r="J571" s="180">
        <f>ROUND(I571*H571,2)</f>
        <v>0</v>
      </c>
      <c r="K571" s="176" t="s">
        <v>128</v>
      </c>
      <c r="L571" s="38"/>
      <c r="M571" s="181" t="s">
        <v>1</v>
      </c>
      <c r="N571" s="182" t="s">
        <v>48</v>
      </c>
      <c r="O571" s="60"/>
      <c r="P571" s="183">
        <f>O571*H571</f>
        <v>0</v>
      </c>
      <c r="Q571" s="183">
        <v>0</v>
      </c>
      <c r="R571" s="183">
        <f>Q571*H571</f>
        <v>0</v>
      </c>
      <c r="S571" s="183">
        <v>0</v>
      </c>
      <c r="T571" s="184">
        <f>S571*H571</f>
        <v>0</v>
      </c>
      <c r="AR571" s="16" t="s">
        <v>284</v>
      </c>
      <c r="AT571" s="16" t="s">
        <v>124</v>
      </c>
      <c r="AU571" s="16" t="s">
        <v>86</v>
      </c>
      <c r="AY571" s="16" t="s">
        <v>121</v>
      </c>
      <c r="BE571" s="185">
        <f>IF(N571="základní",J571,0)</f>
        <v>0</v>
      </c>
      <c r="BF571" s="185">
        <f>IF(N571="snížená",J571,0)</f>
        <v>0</v>
      </c>
      <c r="BG571" s="185">
        <f>IF(N571="zákl. přenesená",J571,0)</f>
        <v>0</v>
      </c>
      <c r="BH571" s="185">
        <f>IF(N571="sníž. přenesená",J571,0)</f>
        <v>0</v>
      </c>
      <c r="BI571" s="185">
        <f>IF(N571="nulová",J571,0)</f>
        <v>0</v>
      </c>
      <c r="BJ571" s="16" t="s">
        <v>84</v>
      </c>
      <c r="BK571" s="185">
        <f>ROUND(I571*H571,2)</f>
        <v>0</v>
      </c>
      <c r="BL571" s="16" t="s">
        <v>284</v>
      </c>
      <c r="BM571" s="16" t="s">
        <v>1108</v>
      </c>
    </row>
    <row r="572" spans="2:65" s="1" customFormat="1" ht="16.5" customHeight="1">
      <c r="B572" s="34"/>
      <c r="C572" s="174" t="s">
        <v>1109</v>
      </c>
      <c r="D572" s="174" t="s">
        <v>124</v>
      </c>
      <c r="E572" s="175" t="s">
        <v>1110</v>
      </c>
      <c r="F572" s="176" t="s">
        <v>1111</v>
      </c>
      <c r="G572" s="177" t="s">
        <v>213</v>
      </c>
      <c r="H572" s="178">
        <v>135</v>
      </c>
      <c r="I572" s="179"/>
      <c r="J572" s="180">
        <f>ROUND(I572*H572,2)</f>
        <v>0</v>
      </c>
      <c r="K572" s="176" t="s">
        <v>128</v>
      </c>
      <c r="L572" s="38"/>
      <c r="M572" s="181" t="s">
        <v>1</v>
      </c>
      <c r="N572" s="182" t="s">
        <v>48</v>
      </c>
      <c r="O572" s="60"/>
      <c r="P572" s="183">
        <f>O572*H572</f>
        <v>0</v>
      </c>
      <c r="Q572" s="183">
        <v>1.7000000000000001E-4</v>
      </c>
      <c r="R572" s="183">
        <f>Q572*H572</f>
        <v>2.2950000000000002E-2</v>
      </c>
      <c r="S572" s="183">
        <v>0</v>
      </c>
      <c r="T572" s="184">
        <f>S572*H572</f>
        <v>0</v>
      </c>
      <c r="AR572" s="16" t="s">
        <v>284</v>
      </c>
      <c r="AT572" s="16" t="s">
        <v>124</v>
      </c>
      <c r="AU572" s="16" t="s">
        <v>86</v>
      </c>
      <c r="AY572" s="16" t="s">
        <v>121</v>
      </c>
      <c r="BE572" s="185">
        <f>IF(N572="základní",J572,0)</f>
        <v>0</v>
      </c>
      <c r="BF572" s="185">
        <f>IF(N572="snížená",J572,0)</f>
        <v>0</v>
      </c>
      <c r="BG572" s="185">
        <f>IF(N572="zákl. přenesená",J572,0)</f>
        <v>0</v>
      </c>
      <c r="BH572" s="185">
        <f>IF(N572="sníž. přenesená",J572,0)</f>
        <v>0</v>
      </c>
      <c r="BI572" s="185">
        <f>IF(N572="nulová",J572,0)</f>
        <v>0</v>
      </c>
      <c r="BJ572" s="16" t="s">
        <v>84</v>
      </c>
      <c r="BK572" s="185">
        <f>ROUND(I572*H572,2)</f>
        <v>0</v>
      </c>
      <c r="BL572" s="16" t="s">
        <v>284</v>
      </c>
      <c r="BM572" s="16" t="s">
        <v>1112</v>
      </c>
    </row>
    <row r="573" spans="2:65" s="1" customFormat="1" ht="16.5" customHeight="1">
      <c r="B573" s="34"/>
      <c r="C573" s="174" t="s">
        <v>1113</v>
      </c>
      <c r="D573" s="174" t="s">
        <v>124</v>
      </c>
      <c r="E573" s="175" t="s">
        <v>1114</v>
      </c>
      <c r="F573" s="176" t="s">
        <v>1115</v>
      </c>
      <c r="G573" s="177" t="s">
        <v>213</v>
      </c>
      <c r="H573" s="178">
        <v>270</v>
      </c>
      <c r="I573" s="179"/>
      <c r="J573" s="180">
        <f>ROUND(I573*H573,2)</f>
        <v>0</v>
      </c>
      <c r="K573" s="176" t="s">
        <v>128</v>
      </c>
      <c r="L573" s="38"/>
      <c r="M573" s="181" t="s">
        <v>1</v>
      </c>
      <c r="N573" s="182" t="s">
        <v>48</v>
      </c>
      <c r="O573" s="60"/>
      <c r="P573" s="183">
        <f>O573*H573</f>
        <v>0</v>
      </c>
      <c r="Q573" s="183">
        <v>1.2E-4</v>
      </c>
      <c r="R573" s="183">
        <f>Q573*H573</f>
        <v>3.2399999999999998E-2</v>
      </c>
      <c r="S573" s="183">
        <v>0</v>
      </c>
      <c r="T573" s="184">
        <f>S573*H573</f>
        <v>0</v>
      </c>
      <c r="AR573" s="16" t="s">
        <v>284</v>
      </c>
      <c r="AT573" s="16" t="s">
        <v>124</v>
      </c>
      <c r="AU573" s="16" t="s">
        <v>86</v>
      </c>
      <c r="AY573" s="16" t="s">
        <v>121</v>
      </c>
      <c r="BE573" s="185">
        <f>IF(N573="základní",J573,0)</f>
        <v>0</v>
      </c>
      <c r="BF573" s="185">
        <f>IF(N573="snížená",J573,0)</f>
        <v>0</v>
      </c>
      <c r="BG573" s="185">
        <f>IF(N573="zákl. přenesená",J573,0)</f>
        <v>0</v>
      </c>
      <c r="BH573" s="185">
        <f>IF(N573="sníž. přenesená",J573,0)</f>
        <v>0</v>
      </c>
      <c r="BI573" s="185">
        <f>IF(N573="nulová",J573,0)</f>
        <v>0</v>
      </c>
      <c r="BJ573" s="16" t="s">
        <v>84</v>
      </c>
      <c r="BK573" s="185">
        <f>ROUND(I573*H573,2)</f>
        <v>0</v>
      </c>
      <c r="BL573" s="16" t="s">
        <v>284</v>
      </c>
      <c r="BM573" s="16" t="s">
        <v>1116</v>
      </c>
    </row>
    <row r="574" spans="2:65" s="11" customFormat="1" ht="11.25">
      <c r="B574" s="192"/>
      <c r="C574" s="193"/>
      <c r="D574" s="186" t="s">
        <v>219</v>
      </c>
      <c r="E574" s="193"/>
      <c r="F574" s="195" t="s">
        <v>1117</v>
      </c>
      <c r="G574" s="193"/>
      <c r="H574" s="196">
        <v>270</v>
      </c>
      <c r="I574" s="197"/>
      <c r="J574" s="193"/>
      <c r="K574" s="193"/>
      <c r="L574" s="198"/>
      <c r="M574" s="199"/>
      <c r="N574" s="200"/>
      <c r="O574" s="200"/>
      <c r="P574" s="200"/>
      <c r="Q574" s="200"/>
      <c r="R574" s="200"/>
      <c r="S574" s="200"/>
      <c r="T574" s="201"/>
      <c r="AT574" s="202" t="s">
        <v>219</v>
      </c>
      <c r="AU574" s="202" t="s">
        <v>86</v>
      </c>
      <c r="AV574" s="11" t="s">
        <v>86</v>
      </c>
      <c r="AW574" s="11" t="s">
        <v>4</v>
      </c>
      <c r="AX574" s="11" t="s">
        <v>84</v>
      </c>
      <c r="AY574" s="202" t="s">
        <v>121</v>
      </c>
    </row>
    <row r="575" spans="2:65" s="10" customFormat="1" ht="22.9" customHeight="1">
      <c r="B575" s="158"/>
      <c r="C575" s="159"/>
      <c r="D575" s="160" t="s">
        <v>76</v>
      </c>
      <c r="E575" s="172" t="s">
        <v>1118</v>
      </c>
      <c r="F575" s="172" t="s">
        <v>1119</v>
      </c>
      <c r="G575" s="159"/>
      <c r="H575" s="159"/>
      <c r="I575" s="162"/>
      <c r="J575" s="173">
        <f>BK575</f>
        <v>0</v>
      </c>
      <c r="K575" s="159"/>
      <c r="L575" s="164"/>
      <c r="M575" s="165"/>
      <c r="N575" s="166"/>
      <c r="O575" s="166"/>
      <c r="P575" s="167">
        <f>SUM(P576:P583)</f>
        <v>0</v>
      </c>
      <c r="Q575" s="166"/>
      <c r="R575" s="167">
        <f>SUM(R576:R583)</f>
        <v>3.0877500000000002</v>
      </c>
      <c r="S575" s="166"/>
      <c r="T575" s="168">
        <f>SUM(T576:T583)</f>
        <v>0.58063929999999997</v>
      </c>
      <c r="AR575" s="169" t="s">
        <v>86</v>
      </c>
      <c r="AT575" s="170" t="s">
        <v>76</v>
      </c>
      <c r="AU575" s="170" t="s">
        <v>84</v>
      </c>
      <c r="AY575" s="169" t="s">
        <v>121</v>
      </c>
      <c r="BK575" s="171">
        <f>SUM(BK576:BK583)</f>
        <v>0</v>
      </c>
    </row>
    <row r="576" spans="2:65" s="1" customFormat="1" ht="16.5" customHeight="1">
      <c r="B576" s="34"/>
      <c r="C576" s="174" t="s">
        <v>1120</v>
      </c>
      <c r="D576" s="174" t="s">
        <v>124</v>
      </c>
      <c r="E576" s="175" t="s">
        <v>1121</v>
      </c>
      <c r="F576" s="176" t="s">
        <v>1122</v>
      </c>
      <c r="G576" s="177" t="s">
        <v>213</v>
      </c>
      <c r="H576" s="178">
        <v>1873.03</v>
      </c>
      <c r="I576" s="179"/>
      <c r="J576" s="180">
        <f>ROUND(I576*H576,2)</f>
        <v>0</v>
      </c>
      <c r="K576" s="176" t="s">
        <v>128</v>
      </c>
      <c r="L576" s="38"/>
      <c r="M576" s="181" t="s">
        <v>1</v>
      </c>
      <c r="N576" s="182" t="s">
        <v>48</v>
      </c>
      <c r="O576" s="60"/>
      <c r="P576" s="183">
        <f>O576*H576</f>
        <v>0</v>
      </c>
      <c r="Q576" s="183">
        <v>1E-3</v>
      </c>
      <c r="R576" s="183">
        <f>Q576*H576</f>
        <v>1.87303</v>
      </c>
      <c r="S576" s="183">
        <v>3.1E-4</v>
      </c>
      <c r="T576" s="184">
        <f>S576*H576</f>
        <v>0.58063929999999997</v>
      </c>
      <c r="AR576" s="16" t="s">
        <v>284</v>
      </c>
      <c r="AT576" s="16" t="s">
        <v>124</v>
      </c>
      <c r="AU576" s="16" t="s">
        <v>86</v>
      </c>
      <c r="AY576" s="16" t="s">
        <v>121</v>
      </c>
      <c r="BE576" s="185">
        <f>IF(N576="základní",J576,0)</f>
        <v>0</v>
      </c>
      <c r="BF576" s="185">
        <f>IF(N576="snížená",J576,0)</f>
        <v>0</v>
      </c>
      <c r="BG576" s="185">
        <f>IF(N576="zákl. přenesená",J576,0)</f>
        <v>0</v>
      </c>
      <c r="BH576" s="185">
        <f>IF(N576="sníž. přenesená",J576,0)</f>
        <v>0</v>
      </c>
      <c r="BI576" s="185">
        <f>IF(N576="nulová",J576,0)</f>
        <v>0</v>
      </c>
      <c r="BJ576" s="16" t="s">
        <v>84</v>
      </c>
      <c r="BK576" s="185">
        <f>ROUND(I576*H576,2)</f>
        <v>0</v>
      </c>
      <c r="BL576" s="16" t="s">
        <v>284</v>
      </c>
      <c r="BM576" s="16" t="s">
        <v>1123</v>
      </c>
    </row>
    <row r="577" spans="2:65" s="14" customFormat="1" ht="11.25">
      <c r="B577" s="235"/>
      <c r="C577" s="236"/>
      <c r="D577" s="186" t="s">
        <v>219</v>
      </c>
      <c r="E577" s="237" t="s">
        <v>1</v>
      </c>
      <c r="F577" s="238" t="s">
        <v>1124</v>
      </c>
      <c r="G577" s="236"/>
      <c r="H577" s="237" t="s">
        <v>1</v>
      </c>
      <c r="I577" s="239"/>
      <c r="J577" s="236"/>
      <c r="K577" s="236"/>
      <c r="L577" s="240"/>
      <c r="M577" s="241"/>
      <c r="N577" s="242"/>
      <c r="O577" s="242"/>
      <c r="P577" s="242"/>
      <c r="Q577" s="242"/>
      <c r="R577" s="242"/>
      <c r="S577" s="242"/>
      <c r="T577" s="243"/>
      <c r="AT577" s="244" t="s">
        <v>219</v>
      </c>
      <c r="AU577" s="244" t="s">
        <v>86</v>
      </c>
      <c r="AV577" s="14" t="s">
        <v>84</v>
      </c>
      <c r="AW577" s="14" t="s">
        <v>38</v>
      </c>
      <c r="AX577" s="14" t="s">
        <v>77</v>
      </c>
      <c r="AY577" s="244" t="s">
        <v>121</v>
      </c>
    </row>
    <row r="578" spans="2:65" s="11" customFormat="1" ht="11.25">
      <c r="B578" s="192"/>
      <c r="C578" s="193"/>
      <c r="D578" s="186" t="s">
        <v>219</v>
      </c>
      <c r="E578" s="194" t="s">
        <v>1</v>
      </c>
      <c r="F578" s="195" t="s">
        <v>1125</v>
      </c>
      <c r="G578" s="193"/>
      <c r="H578" s="196">
        <v>209.48</v>
      </c>
      <c r="I578" s="197"/>
      <c r="J578" s="193"/>
      <c r="K578" s="193"/>
      <c r="L578" s="198"/>
      <c r="M578" s="199"/>
      <c r="N578" s="200"/>
      <c r="O578" s="200"/>
      <c r="P578" s="200"/>
      <c r="Q578" s="200"/>
      <c r="R578" s="200"/>
      <c r="S578" s="200"/>
      <c r="T578" s="201"/>
      <c r="AT578" s="202" t="s">
        <v>219</v>
      </c>
      <c r="AU578" s="202" t="s">
        <v>86</v>
      </c>
      <c r="AV578" s="11" t="s">
        <v>86</v>
      </c>
      <c r="AW578" s="11" t="s">
        <v>38</v>
      </c>
      <c r="AX578" s="11" t="s">
        <v>77</v>
      </c>
      <c r="AY578" s="202" t="s">
        <v>121</v>
      </c>
    </row>
    <row r="579" spans="2:65" s="11" customFormat="1" ht="11.25">
      <c r="B579" s="192"/>
      <c r="C579" s="193"/>
      <c r="D579" s="186" t="s">
        <v>219</v>
      </c>
      <c r="E579" s="194" t="s">
        <v>1</v>
      </c>
      <c r="F579" s="195" t="s">
        <v>1126</v>
      </c>
      <c r="G579" s="193"/>
      <c r="H579" s="196">
        <v>1663.55</v>
      </c>
      <c r="I579" s="197"/>
      <c r="J579" s="193"/>
      <c r="K579" s="193"/>
      <c r="L579" s="198"/>
      <c r="M579" s="199"/>
      <c r="N579" s="200"/>
      <c r="O579" s="200"/>
      <c r="P579" s="200"/>
      <c r="Q579" s="200"/>
      <c r="R579" s="200"/>
      <c r="S579" s="200"/>
      <c r="T579" s="201"/>
      <c r="AT579" s="202" t="s">
        <v>219</v>
      </c>
      <c r="AU579" s="202" t="s">
        <v>86</v>
      </c>
      <c r="AV579" s="11" t="s">
        <v>86</v>
      </c>
      <c r="AW579" s="11" t="s">
        <v>38</v>
      </c>
      <c r="AX579" s="11" t="s">
        <v>77</v>
      </c>
      <c r="AY579" s="202" t="s">
        <v>121</v>
      </c>
    </row>
    <row r="580" spans="2:65" s="12" customFormat="1" ht="11.25">
      <c r="B580" s="203"/>
      <c r="C580" s="204"/>
      <c r="D580" s="186" t="s">
        <v>219</v>
      </c>
      <c r="E580" s="205" t="s">
        <v>1</v>
      </c>
      <c r="F580" s="206" t="s">
        <v>221</v>
      </c>
      <c r="G580" s="204"/>
      <c r="H580" s="207">
        <v>1873.03</v>
      </c>
      <c r="I580" s="208"/>
      <c r="J580" s="204"/>
      <c r="K580" s="204"/>
      <c r="L580" s="209"/>
      <c r="M580" s="210"/>
      <c r="N580" s="211"/>
      <c r="O580" s="211"/>
      <c r="P580" s="211"/>
      <c r="Q580" s="211"/>
      <c r="R580" s="211"/>
      <c r="S580" s="211"/>
      <c r="T580" s="212"/>
      <c r="AT580" s="213" t="s">
        <v>219</v>
      </c>
      <c r="AU580" s="213" t="s">
        <v>86</v>
      </c>
      <c r="AV580" s="12" t="s">
        <v>146</v>
      </c>
      <c r="AW580" s="12" t="s">
        <v>38</v>
      </c>
      <c r="AX580" s="12" t="s">
        <v>84</v>
      </c>
      <c r="AY580" s="213" t="s">
        <v>121</v>
      </c>
    </row>
    <row r="581" spans="2:65" s="1" customFormat="1" ht="16.5" customHeight="1">
      <c r="B581" s="34"/>
      <c r="C581" s="174" t="s">
        <v>1127</v>
      </c>
      <c r="D581" s="174" t="s">
        <v>124</v>
      </c>
      <c r="E581" s="175" t="s">
        <v>1128</v>
      </c>
      <c r="F581" s="176" t="s">
        <v>1129</v>
      </c>
      <c r="G581" s="177" t="s">
        <v>213</v>
      </c>
      <c r="H581" s="178">
        <v>2429.44</v>
      </c>
      <c r="I581" s="179"/>
      <c r="J581" s="180">
        <f>ROUND(I581*H581,2)</f>
        <v>0</v>
      </c>
      <c r="K581" s="176" t="s">
        <v>128</v>
      </c>
      <c r="L581" s="38"/>
      <c r="M581" s="181" t="s">
        <v>1</v>
      </c>
      <c r="N581" s="182" t="s">
        <v>48</v>
      </c>
      <c r="O581" s="60"/>
      <c r="P581" s="183">
        <f>O581*H581</f>
        <v>0</v>
      </c>
      <c r="Q581" s="183">
        <v>2.0000000000000001E-4</v>
      </c>
      <c r="R581" s="183">
        <f>Q581*H581</f>
        <v>0.48588800000000004</v>
      </c>
      <c r="S581" s="183">
        <v>0</v>
      </c>
      <c r="T581" s="184">
        <f>S581*H581</f>
        <v>0</v>
      </c>
      <c r="AR581" s="16" t="s">
        <v>284</v>
      </c>
      <c r="AT581" s="16" t="s">
        <v>124</v>
      </c>
      <c r="AU581" s="16" t="s">
        <v>86</v>
      </c>
      <c r="AY581" s="16" t="s">
        <v>121</v>
      </c>
      <c r="BE581" s="185">
        <f>IF(N581="základní",J581,0)</f>
        <v>0</v>
      </c>
      <c r="BF581" s="185">
        <f>IF(N581="snížená",J581,0)</f>
        <v>0</v>
      </c>
      <c r="BG581" s="185">
        <f>IF(N581="zákl. přenesená",J581,0)</f>
        <v>0</v>
      </c>
      <c r="BH581" s="185">
        <f>IF(N581="sníž. přenesená",J581,0)</f>
        <v>0</v>
      </c>
      <c r="BI581" s="185">
        <f>IF(N581="nulová",J581,0)</f>
        <v>0</v>
      </c>
      <c r="BJ581" s="16" t="s">
        <v>84</v>
      </c>
      <c r="BK581" s="185">
        <f>ROUND(I581*H581,2)</f>
        <v>0</v>
      </c>
      <c r="BL581" s="16" t="s">
        <v>284</v>
      </c>
      <c r="BM581" s="16" t="s">
        <v>1130</v>
      </c>
    </row>
    <row r="582" spans="2:65" s="1" customFormat="1" ht="16.5" customHeight="1">
      <c r="B582" s="34"/>
      <c r="C582" s="174" t="s">
        <v>1131</v>
      </c>
      <c r="D582" s="174" t="s">
        <v>124</v>
      </c>
      <c r="E582" s="175" t="s">
        <v>1132</v>
      </c>
      <c r="F582" s="176" t="s">
        <v>1133</v>
      </c>
      <c r="G582" s="177" t="s">
        <v>213</v>
      </c>
      <c r="H582" s="178">
        <v>2429.44</v>
      </c>
      <c r="I582" s="179"/>
      <c r="J582" s="180">
        <f>ROUND(I582*H582,2)</f>
        <v>0</v>
      </c>
      <c r="K582" s="176" t="s">
        <v>128</v>
      </c>
      <c r="L582" s="38"/>
      <c r="M582" s="181" t="s">
        <v>1</v>
      </c>
      <c r="N582" s="182" t="s">
        <v>48</v>
      </c>
      <c r="O582" s="60"/>
      <c r="P582" s="183">
        <f>O582*H582</f>
        <v>0</v>
      </c>
      <c r="Q582" s="183">
        <v>2.9E-4</v>
      </c>
      <c r="R582" s="183">
        <f>Q582*H582</f>
        <v>0.70453759999999999</v>
      </c>
      <c r="S582" s="183">
        <v>0</v>
      </c>
      <c r="T582" s="184">
        <f>S582*H582</f>
        <v>0</v>
      </c>
      <c r="AR582" s="16" t="s">
        <v>284</v>
      </c>
      <c r="AT582" s="16" t="s">
        <v>124</v>
      </c>
      <c r="AU582" s="16" t="s">
        <v>86</v>
      </c>
      <c r="AY582" s="16" t="s">
        <v>121</v>
      </c>
      <c r="BE582" s="185">
        <f>IF(N582="základní",J582,0)</f>
        <v>0</v>
      </c>
      <c r="BF582" s="185">
        <f>IF(N582="snížená",J582,0)</f>
        <v>0</v>
      </c>
      <c r="BG582" s="185">
        <f>IF(N582="zákl. přenesená",J582,0)</f>
        <v>0</v>
      </c>
      <c r="BH582" s="185">
        <f>IF(N582="sníž. přenesená",J582,0)</f>
        <v>0</v>
      </c>
      <c r="BI582" s="185">
        <f>IF(N582="nulová",J582,0)</f>
        <v>0</v>
      </c>
      <c r="BJ582" s="16" t="s">
        <v>84</v>
      </c>
      <c r="BK582" s="185">
        <f>ROUND(I582*H582,2)</f>
        <v>0</v>
      </c>
      <c r="BL582" s="16" t="s">
        <v>284</v>
      </c>
      <c r="BM582" s="16" t="s">
        <v>1134</v>
      </c>
    </row>
    <row r="583" spans="2:65" s="1" customFormat="1" ht="16.5" customHeight="1">
      <c r="B583" s="34"/>
      <c r="C583" s="174" t="s">
        <v>1135</v>
      </c>
      <c r="D583" s="174" t="s">
        <v>124</v>
      </c>
      <c r="E583" s="175" t="s">
        <v>1136</v>
      </c>
      <c r="F583" s="176" t="s">
        <v>1137</v>
      </c>
      <c r="G583" s="177" t="s">
        <v>213</v>
      </c>
      <c r="H583" s="178">
        <v>2429.44</v>
      </c>
      <c r="I583" s="179"/>
      <c r="J583" s="180">
        <f>ROUND(I583*H583,2)</f>
        <v>0</v>
      </c>
      <c r="K583" s="176" t="s">
        <v>128</v>
      </c>
      <c r="L583" s="38"/>
      <c r="M583" s="181" t="s">
        <v>1</v>
      </c>
      <c r="N583" s="182" t="s">
        <v>48</v>
      </c>
      <c r="O583" s="60"/>
      <c r="P583" s="183">
        <f>O583*H583</f>
        <v>0</v>
      </c>
      <c r="Q583" s="183">
        <v>1.0000000000000001E-5</v>
      </c>
      <c r="R583" s="183">
        <f>Q583*H583</f>
        <v>2.4294400000000004E-2</v>
      </c>
      <c r="S583" s="183">
        <v>0</v>
      </c>
      <c r="T583" s="184">
        <f>S583*H583</f>
        <v>0</v>
      </c>
      <c r="AR583" s="16" t="s">
        <v>284</v>
      </c>
      <c r="AT583" s="16" t="s">
        <v>124</v>
      </c>
      <c r="AU583" s="16" t="s">
        <v>86</v>
      </c>
      <c r="AY583" s="16" t="s">
        <v>121</v>
      </c>
      <c r="BE583" s="185">
        <f>IF(N583="základní",J583,0)</f>
        <v>0</v>
      </c>
      <c r="BF583" s="185">
        <f>IF(N583="snížená",J583,0)</f>
        <v>0</v>
      </c>
      <c r="BG583" s="185">
        <f>IF(N583="zákl. přenesená",J583,0)</f>
        <v>0</v>
      </c>
      <c r="BH583" s="185">
        <f>IF(N583="sníž. přenesená",J583,0)</f>
        <v>0</v>
      </c>
      <c r="BI583" s="185">
        <f>IF(N583="nulová",J583,0)</f>
        <v>0</v>
      </c>
      <c r="BJ583" s="16" t="s">
        <v>84</v>
      </c>
      <c r="BK583" s="185">
        <f>ROUND(I583*H583,2)</f>
        <v>0</v>
      </c>
      <c r="BL583" s="16" t="s">
        <v>284</v>
      </c>
      <c r="BM583" s="16" t="s">
        <v>1138</v>
      </c>
    </row>
    <row r="584" spans="2:65" s="10" customFormat="1" ht="25.9" customHeight="1">
      <c r="B584" s="158"/>
      <c r="C584" s="159"/>
      <c r="D584" s="160" t="s">
        <v>76</v>
      </c>
      <c r="E584" s="161" t="s">
        <v>241</v>
      </c>
      <c r="F584" s="161" t="s">
        <v>1139</v>
      </c>
      <c r="G584" s="159"/>
      <c r="H584" s="159"/>
      <c r="I584" s="162"/>
      <c r="J584" s="163">
        <f>BK584</f>
        <v>0</v>
      </c>
      <c r="K584" s="159"/>
      <c r="L584" s="164"/>
      <c r="M584" s="165"/>
      <c r="N584" s="166"/>
      <c r="O584" s="166"/>
      <c r="P584" s="167">
        <f>P585</f>
        <v>0</v>
      </c>
      <c r="Q584" s="166"/>
      <c r="R584" s="167">
        <f>R585</f>
        <v>0</v>
      </c>
      <c r="S584" s="166"/>
      <c r="T584" s="168">
        <f>T585</f>
        <v>0</v>
      </c>
      <c r="AR584" s="169" t="s">
        <v>139</v>
      </c>
      <c r="AT584" s="170" t="s">
        <v>76</v>
      </c>
      <c r="AU584" s="170" t="s">
        <v>77</v>
      </c>
      <c r="AY584" s="169" t="s">
        <v>121</v>
      </c>
      <c r="BK584" s="171">
        <f>BK585</f>
        <v>0</v>
      </c>
    </row>
    <row r="585" spans="2:65" s="10" customFormat="1" ht="22.9" customHeight="1">
      <c r="B585" s="158"/>
      <c r="C585" s="159"/>
      <c r="D585" s="160" t="s">
        <v>76</v>
      </c>
      <c r="E585" s="172" t="s">
        <v>1140</v>
      </c>
      <c r="F585" s="172" t="s">
        <v>1141</v>
      </c>
      <c r="G585" s="159"/>
      <c r="H585" s="159"/>
      <c r="I585" s="162"/>
      <c r="J585" s="173">
        <f>BK585</f>
        <v>0</v>
      </c>
      <c r="K585" s="159"/>
      <c r="L585" s="164"/>
      <c r="M585" s="165"/>
      <c r="N585" s="166"/>
      <c r="O585" s="166"/>
      <c r="P585" s="167">
        <f>SUM(P586:P590)</f>
        <v>0</v>
      </c>
      <c r="Q585" s="166"/>
      <c r="R585" s="167">
        <f>SUM(R586:R590)</f>
        <v>0</v>
      </c>
      <c r="S585" s="166"/>
      <c r="T585" s="168">
        <f>SUM(T586:T590)</f>
        <v>0</v>
      </c>
      <c r="AR585" s="169" t="s">
        <v>139</v>
      </c>
      <c r="AT585" s="170" t="s">
        <v>76</v>
      </c>
      <c r="AU585" s="170" t="s">
        <v>84</v>
      </c>
      <c r="AY585" s="169" t="s">
        <v>121</v>
      </c>
      <c r="BK585" s="171">
        <f>SUM(BK586:BK590)</f>
        <v>0</v>
      </c>
    </row>
    <row r="586" spans="2:65" s="1" customFormat="1" ht="16.5" customHeight="1">
      <c r="B586" s="34"/>
      <c r="C586" s="174" t="s">
        <v>1142</v>
      </c>
      <c r="D586" s="174" t="s">
        <v>124</v>
      </c>
      <c r="E586" s="175" t="s">
        <v>1143</v>
      </c>
      <c r="F586" s="176" t="s">
        <v>1144</v>
      </c>
      <c r="G586" s="177" t="s">
        <v>814</v>
      </c>
      <c r="H586" s="178">
        <v>1</v>
      </c>
      <c r="I586" s="179"/>
      <c r="J586" s="180">
        <f>ROUND(I586*H586,2)</f>
        <v>0</v>
      </c>
      <c r="K586" s="176" t="s">
        <v>252</v>
      </c>
      <c r="L586" s="38"/>
      <c r="M586" s="181" t="s">
        <v>1</v>
      </c>
      <c r="N586" s="182" t="s">
        <v>48</v>
      </c>
      <c r="O586" s="60"/>
      <c r="P586" s="183">
        <f>O586*H586</f>
        <v>0</v>
      </c>
      <c r="Q586" s="183">
        <v>0</v>
      </c>
      <c r="R586" s="183">
        <f>Q586*H586</f>
        <v>0</v>
      </c>
      <c r="S586" s="183">
        <v>0</v>
      </c>
      <c r="T586" s="184">
        <f>S586*H586</f>
        <v>0</v>
      </c>
      <c r="AR586" s="16" t="s">
        <v>505</v>
      </c>
      <c r="AT586" s="16" t="s">
        <v>124</v>
      </c>
      <c r="AU586" s="16" t="s">
        <v>86</v>
      </c>
      <c r="AY586" s="16" t="s">
        <v>121</v>
      </c>
      <c r="BE586" s="185">
        <f>IF(N586="základní",J586,0)</f>
        <v>0</v>
      </c>
      <c r="BF586" s="185">
        <f>IF(N586="snížená",J586,0)</f>
        <v>0</v>
      </c>
      <c r="BG586" s="185">
        <f>IF(N586="zákl. přenesená",J586,0)</f>
        <v>0</v>
      </c>
      <c r="BH586" s="185">
        <f>IF(N586="sníž. přenesená",J586,0)</f>
        <v>0</v>
      </c>
      <c r="BI586" s="185">
        <f>IF(N586="nulová",J586,0)</f>
        <v>0</v>
      </c>
      <c r="BJ586" s="16" t="s">
        <v>84</v>
      </c>
      <c r="BK586" s="185">
        <f>ROUND(I586*H586,2)</f>
        <v>0</v>
      </c>
      <c r="BL586" s="16" t="s">
        <v>505</v>
      </c>
      <c r="BM586" s="16" t="s">
        <v>1145</v>
      </c>
    </row>
    <row r="587" spans="2:65" s="1" customFormat="1" ht="117">
      <c r="B587" s="34"/>
      <c r="C587" s="35"/>
      <c r="D587" s="186" t="s">
        <v>131</v>
      </c>
      <c r="E587" s="35"/>
      <c r="F587" s="187" t="s">
        <v>1146</v>
      </c>
      <c r="G587" s="35"/>
      <c r="H587" s="35"/>
      <c r="I587" s="103"/>
      <c r="J587" s="35"/>
      <c r="K587" s="35"/>
      <c r="L587" s="38"/>
      <c r="M587" s="188"/>
      <c r="N587" s="60"/>
      <c r="O587" s="60"/>
      <c r="P587" s="60"/>
      <c r="Q587" s="60"/>
      <c r="R587" s="60"/>
      <c r="S587" s="60"/>
      <c r="T587" s="61"/>
      <c r="AT587" s="16" t="s">
        <v>131</v>
      </c>
      <c r="AU587" s="16" t="s">
        <v>86</v>
      </c>
    </row>
    <row r="588" spans="2:65" s="14" customFormat="1" ht="11.25">
      <c r="B588" s="235"/>
      <c r="C588" s="236"/>
      <c r="D588" s="186" t="s">
        <v>219</v>
      </c>
      <c r="E588" s="237" t="s">
        <v>1</v>
      </c>
      <c r="F588" s="238" t="s">
        <v>1147</v>
      </c>
      <c r="G588" s="236"/>
      <c r="H588" s="237" t="s">
        <v>1</v>
      </c>
      <c r="I588" s="239"/>
      <c r="J588" s="236"/>
      <c r="K588" s="236"/>
      <c r="L588" s="240"/>
      <c r="M588" s="241"/>
      <c r="N588" s="242"/>
      <c r="O588" s="242"/>
      <c r="P588" s="242"/>
      <c r="Q588" s="242"/>
      <c r="R588" s="242"/>
      <c r="S588" s="242"/>
      <c r="T588" s="243"/>
      <c r="AT588" s="244" t="s">
        <v>219</v>
      </c>
      <c r="AU588" s="244" t="s">
        <v>86</v>
      </c>
      <c r="AV588" s="14" t="s">
        <v>84</v>
      </c>
      <c r="AW588" s="14" t="s">
        <v>38</v>
      </c>
      <c r="AX588" s="14" t="s">
        <v>77</v>
      </c>
      <c r="AY588" s="244" t="s">
        <v>121</v>
      </c>
    </row>
    <row r="589" spans="2:65" s="11" customFormat="1" ht="11.25">
      <c r="B589" s="192"/>
      <c r="C589" s="193"/>
      <c r="D589" s="186" t="s">
        <v>219</v>
      </c>
      <c r="E589" s="194" t="s">
        <v>1</v>
      </c>
      <c r="F589" s="195" t="s">
        <v>1148</v>
      </c>
      <c r="G589" s="193"/>
      <c r="H589" s="196">
        <v>1</v>
      </c>
      <c r="I589" s="197"/>
      <c r="J589" s="193"/>
      <c r="K589" s="193"/>
      <c r="L589" s="198"/>
      <c r="M589" s="199"/>
      <c r="N589" s="200"/>
      <c r="O589" s="200"/>
      <c r="P589" s="200"/>
      <c r="Q589" s="200"/>
      <c r="R589" s="200"/>
      <c r="S589" s="200"/>
      <c r="T589" s="201"/>
      <c r="AT589" s="202" t="s">
        <v>219</v>
      </c>
      <c r="AU589" s="202" t="s">
        <v>86</v>
      </c>
      <c r="AV589" s="11" t="s">
        <v>86</v>
      </c>
      <c r="AW589" s="11" t="s">
        <v>38</v>
      </c>
      <c r="AX589" s="11" t="s">
        <v>77</v>
      </c>
      <c r="AY589" s="202" t="s">
        <v>121</v>
      </c>
    </row>
    <row r="590" spans="2:65" s="12" customFormat="1" ht="11.25">
      <c r="B590" s="203"/>
      <c r="C590" s="204"/>
      <c r="D590" s="186" t="s">
        <v>219</v>
      </c>
      <c r="E590" s="205" t="s">
        <v>1</v>
      </c>
      <c r="F590" s="206" t="s">
        <v>221</v>
      </c>
      <c r="G590" s="204"/>
      <c r="H590" s="207">
        <v>1</v>
      </c>
      <c r="I590" s="208"/>
      <c r="J590" s="204"/>
      <c r="K590" s="204"/>
      <c r="L590" s="209"/>
      <c r="M590" s="210"/>
      <c r="N590" s="211"/>
      <c r="O590" s="211"/>
      <c r="P590" s="211"/>
      <c r="Q590" s="211"/>
      <c r="R590" s="211"/>
      <c r="S590" s="211"/>
      <c r="T590" s="212"/>
      <c r="AT590" s="213" t="s">
        <v>219</v>
      </c>
      <c r="AU590" s="213" t="s">
        <v>86</v>
      </c>
      <c r="AV590" s="12" t="s">
        <v>146</v>
      </c>
      <c r="AW590" s="12" t="s">
        <v>38</v>
      </c>
      <c r="AX590" s="12" t="s">
        <v>84</v>
      </c>
      <c r="AY590" s="213" t="s">
        <v>121</v>
      </c>
    </row>
    <row r="591" spans="2:65" s="10" customFormat="1" ht="25.9" customHeight="1">
      <c r="B591" s="158"/>
      <c r="C591" s="159"/>
      <c r="D591" s="160" t="s">
        <v>76</v>
      </c>
      <c r="E591" s="161" t="s">
        <v>1149</v>
      </c>
      <c r="F591" s="161" t="s">
        <v>1150</v>
      </c>
      <c r="G591" s="159"/>
      <c r="H591" s="159"/>
      <c r="I591" s="162"/>
      <c r="J591" s="163">
        <f>BK591</f>
        <v>0</v>
      </c>
      <c r="K591" s="159"/>
      <c r="L591" s="164"/>
      <c r="M591" s="165"/>
      <c r="N591" s="166"/>
      <c r="O591" s="166"/>
      <c r="P591" s="167">
        <f>SUM(P592:P594)</f>
        <v>0</v>
      </c>
      <c r="Q591" s="166"/>
      <c r="R591" s="167">
        <f>SUM(R592:R594)</f>
        <v>0</v>
      </c>
      <c r="S591" s="166"/>
      <c r="T591" s="168">
        <f>SUM(T592:T594)</f>
        <v>0</v>
      </c>
      <c r="AR591" s="169" t="s">
        <v>146</v>
      </c>
      <c r="AT591" s="170" t="s">
        <v>76</v>
      </c>
      <c r="AU591" s="170" t="s">
        <v>77</v>
      </c>
      <c r="AY591" s="169" t="s">
        <v>121</v>
      </c>
      <c r="BK591" s="171">
        <f>SUM(BK592:BK594)</f>
        <v>0</v>
      </c>
    </row>
    <row r="592" spans="2:65" s="1" customFormat="1" ht="16.5" customHeight="1">
      <c r="B592" s="34"/>
      <c r="C592" s="174" t="s">
        <v>1151</v>
      </c>
      <c r="D592" s="174" t="s">
        <v>124</v>
      </c>
      <c r="E592" s="175" t="s">
        <v>1152</v>
      </c>
      <c r="F592" s="176" t="s">
        <v>1153</v>
      </c>
      <c r="G592" s="177" t="s">
        <v>1154</v>
      </c>
      <c r="H592" s="178">
        <v>350</v>
      </c>
      <c r="I592" s="179"/>
      <c r="J592" s="180">
        <f>ROUND(I592*H592,2)</f>
        <v>0</v>
      </c>
      <c r="K592" s="176" t="s">
        <v>128</v>
      </c>
      <c r="L592" s="38"/>
      <c r="M592" s="181" t="s">
        <v>1</v>
      </c>
      <c r="N592" s="182" t="s">
        <v>48</v>
      </c>
      <c r="O592" s="60"/>
      <c r="P592" s="183">
        <f>O592*H592</f>
        <v>0</v>
      </c>
      <c r="Q592" s="183">
        <v>0</v>
      </c>
      <c r="R592" s="183">
        <f>Q592*H592</f>
        <v>0</v>
      </c>
      <c r="S592" s="183">
        <v>0</v>
      </c>
      <c r="T592" s="184">
        <f>S592*H592</f>
        <v>0</v>
      </c>
      <c r="AR592" s="16" t="s">
        <v>1155</v>
      </c>
      <c r="AT592" s="16" t="s">
        <v>124</v>
      </c>
      <c r="AU592" s="16" t="s">
        <v>84</v>
      </c>
      <c r="AY592" s="16" t="s">
        <v>121</v>
      </c>
      <c r="BE592" s="185">
        <f>IF(N592="základní",J592,0)</f>
        <v>0</v>
      </c>
      <c r="BF592" s="185">
        <f>IF(N592="snížená",J592,0)</f>
        <v>0</v>
      </c>
      <c r="BG592" s="185">
        <f>IF(N592="zákl. přenesená",J592,0)</f>
        <v>0</v>
      </c>
      <c r="BH592" s="185">
        <f>IF(N592="sníž. přenesená",J592,0)</f>
        <v>0</v>
      </c>
      <c r="BI592" s="185">
        <f>IF(N592="nulová",J592,0)</f>
        <v>0</v>
      </c>
      <c r="BJ592" s="16" t="s">
        <v>84</v>
      </c>
      <c r="BK592" s="185">
        <f>ROUND(I592*H592,2)</f>
        <v>0</v>
      </c>
      <c r="BL592" s="16" t="s">
        <v>1155</v>
      </c>
      <c r="BM592" s="16" t="s">
        <v>1156</v>
      </c>
    </row>
    <row r="593" spans="2:65" s="11" customFormat="1" ht="11.25">
      <c r="B593" s="192"/>
      <c r="C593" s="193"/>
      <c r="D593" s="186" t="s">
        <v>219</v>
      </c>
      <c r="E593" s="194" t="s">
        <v>1</v>
      </c>
      <c r="F593" s="195" t="s">
        <v>1157</v>
      </c>
      <c r="G593" s="193"/>
      <c r="H593" s="196">
        <v>350</v>
      </c>
      <c r="I593" s="197"/>
      <c r="J593" s="193"/>
      <c r="K593" s="193"/>
      <c r="L593" s="198"/>
      <c r="M593" s="199"/>
      <c r="N593" s="200"/>
      <c r="O593" s="200"/>
      <c r="P593" s="200"/>
      <c r="Q593" s="200"/>
      <c r="R593" s="200"/>
      <c r="S593" s="200"/>
      <c r="T593" s="201"/>
      <c r="AT593" s="202" t="s">
        <v>219</v>
      </c>
      <c r="AU593" s="202" t="s">
        <v>84</v>
      </c>
      <c r="AV593" s="11" t="s">
        <v>86</v>
      </c>
      <c r="AW593" s="11" t="s">
        <v>38</v>
      </c>
      <c r="AX593" s="11" t="s">
        <v>77</v>
      </c>
      <c r="AY593" s="202" t="s">
        <v>121</v>
      </c>
    </row>
    <row r="594" spans="2:65" s="12" customFormat="1" ht="11.25">
      <c r="B594" s="203"/>
      <c r="C594" s="204"/>
      <c r="D594" s="186" t="s">
        <v>219</v>
      </c>
      <c r="E594" s="205" t="s">
        <v>1</v>
      </c>
      <c r="F594" s="206" t="s">
        <v>221</v>
      </c>
      <c r="G594" s="204"/>
      <c r="H594" s="207">
        <v>350</v>
      </c>
      <c r="I594" s="208"/>
      <c r="J594" s="204"/>
      <c r="K594" s="204"/>
      <c r="L594" s="209"/>
      <c r="M594" s="210"/>
      <c r="N594" s="211"/>
      <c r="O594" s="211"/>
      <c r="P594" s="211"/>
      <c r="Q594" s="211"/>
      <c r="R594" s="211"/>
      <c r="S594" s="211"/>
      <c r="T594" s="212"/>
      <c r="AT594" s="213" t="s">
        <v>219</v>
      </c>
      <c r="AU594" s="213" t="s">
        <v>84</v>
      </c>
      <c r="AV594" s="12" t="s">
        <v>146</v>
      </c>
      <c r="AW594" s="12" t="s">
        <v>38</v>
      </c>
      <c r="AX594" s="12" t="s">
        <v>84</v>
      </c>
      <c r="AY594" s="213" t="s">
        <v>121</v>
      </c>
    </row>
    <row r="595" spans="2:65" s="10" customFormat="1" ht="25.9" customHeight="1">
      <c r="B595" s="158"/>
      <c r="C595" s="159"/>
      <c r="D595" s="160" t="s">
        <v>76</v>
      </c>
      <c r="E595" s="161" t="s">
        <v>1158</v>
      </c>
      <c r="F595" s="161" t="s">
        <v>1158</v>
      </c>
      <c r="G595" s="159"/>
      <c r="H595" s="159"/>
      <c r="I595" s="162"/>
      <c r="J595" s="163">
        <f>BK595</f>
        <v>0</v>
      </c>
      <c r="K595" s="159"/>
      <c r="L595" s="164"/>
      <c r="M595" s="165"/>
      <c r="N595" s="166"/>
      <c r="O595" s="166"/>
      <c r="P595" s="167">
        <f>P596+P614</f>
        <v>0</v>
      </c>
      <c r="Q595" s="166"/>
      <c r="R595" s="167">
        <f>R596+R614</f>
        <v>0</v>
      </c>
      <c r="S595" s="166"/>
      <c r="T595" s="168">
        <f>T596+T614</f>
        <v>0</v>
      </c>
      <c r="AR595" s="169" t="s">
        <v>146</v>
      </c>
      <c r="AT595" s="170" t="s">
        <v>76</v>
      </c>
      <c r="AU595" s="170" t="s">
        <v>77</v>
      </c>
      <c r="AY595" s="169" t="s">
        <v>121</v>
      </c>
      <c r="BK595" s="171">
        <f>BK596+BK614</f>
        <v>0</v>
      </c>
    </row>
    <row r="596" spans="2:65" s="10" customFormat="1" ht="22.9" customHeight="1">
      <c r="B596" s="158"/>
      <c r="C596" s="159"/>
      <c r="D596" s="160" t="s">
        <v>76</v>
      </c>
      <c r="E596" s="172" t="s">
        <v>1159</v>
      </c>
      <c r="F596" s="172" t="s">
        <v>1160</v>
      </c>
      <c r="G596" s="159"/>
      <c r="H596" s="159"/>
      <c r="I596" s="162"/>
      <c r="J596" s="173">
        <f>BK596</f>
        <v>0</v>
      </c>
      <c r="K596" s="159"/>
      <c r="L596" s="164"/>
      <c r="M596" s="165"/>
      <c r="N596" s="166"/>
      <c r="O596" s="166"/>
      <c r="P596" s="167">
        <f>SUM(P597:P613)</f>
        <v>0</v>
      </c>
      <c r="Q596" s="166"/>
      <c r="R596" s="167">
        <f>SUM(R597:R613)</f>
        <v>0</v>
      </c>
      <c r="S596" s="166"/>
      <c r="T596" s="168">
        <f>SUM(T597:T613)</f>
        <v>0</v>
      </c>
      <c r="AR596" s="169" t="s">
        <v>146</v>
      </c>
      <c r="AT596" s="170" t="s">
        <v>76</v>
      </c>
      <c r="AU596" s="170" t="s">
        <v>84</v>
      </c>
      <c r="AY596" s="169" t="s">
        <v>121</v>
      </c>
      <c r="BK596" s="171">
        <f>SUM(BK597:BK613)</f>
        <v>0</v>
      </c>
    </row>
    <row r="597" spans="2:65" s="1" customFormat="1" ht="16.5" customHeight="1">
      <c r="B597" s="34"/>
      <c r="C597" s="174" t="s">
        <v>1161</v>
      </c>
      <c r="D597" s="174" t="s">
        <v>124</v>
      </c>
      <c r="E597" s="175" t="s">
        <v>1162</v>
      </c>
      <c r="F597" s="176" t="s">
        <v>1163</v>
      </c>
      <c r="G597" s="177" t="s">
        <v>814</v>
      </c>
      <c r="H597" s="178">
        <v>31</v>
      </c>
      <c r="I597" s="179"/>
      <c r="J597" s="180">
        <f>ROUND(I597*H597,2)</f>
        <v>0</v>
      </c>
      <c r="K597" s="176" t="s">
        <v>252</v>
      </c>
      <c r="L597" s="38"/>
      <c r="M597" s="181" t="s">
        <v>1</v>
      </c>
      <c r="N597" s="182" t="s">
        <v>48</v>
      </c>
      <c r="O597" s="60"/>
      <c r="P597" s="183">
        <f>O597*H597</f>
        <v>0</v>
      </c>
      <c r="Q597" s="183">
        <v>0</v>
      </c>
      <c r="R597" s="183">
        <f>Q597*H597</f>
        <v>0</v>
      </c>
      <c r="S597" s="183">
        <v>0</v>
      </c>
      <c r="T597" s="184">
        <f>S597*H597</f>
        <v>0</v>
      </c>
      <c r="AR597" s="16" t="s">
        <v>1155</v>
      </c>
      <c r="AT597" s="16" t="s">
        <v>124</v>
      </c>
      <c r="AU597" s="16" t="s">
        <v>86</v>
      </c>
      <c r="AY597" s="16" t="s">
        <v>121</v>
      </c>
      <c r="BE597" s="185">
        <f>IF(N597="základní",J597,0)</f>
        <v>0</v>
      </c>
      <c r="BF597" s="185">
        <f>IF(N597="snížená",J597,0)</f>
        <v>0</v>
      </c>
      <c r="BG597" s="185">
        <f>IF(N597="zákl. přenesená",J597,0)</f>
        <v>0</v>
      </c>
      <c r="BH597" s="185">
        <f>IF(N597="sníž. přenesená",J597,0)</f>
        <v>0</v>
      </c>
      <c r="BI597" s="185">
        <f>IF(N597="nulová",J597,0)</f>
        <v>0</v>
      </c>
      <c r="BJ597" s="16" t="s">
        <v>84</v>
      </c>
      <c r="BK597" s="185">
        <f>ROUND(I597*H597,2)</f>
        <v>0</v>
      </c>
      <c r="BL597" s="16" t="s">
        <v>1155</v>
      </c>
      <c r="BM597" s="16" t="s">
        <v>1164</v>
      </c>
    </row>
    <row r="598" spans="2:65" s="1" customFormat="1" ht="39">
      <c r="B598" s="34"/>
      <c r="C598" s="35"/>
      <c r="D598" s="186" t="s">
        <v>131</v>
      </c>
      <c r="E598" s="35"/>
      <c r="F598" s="187" t="s">
        <v>1165</v>
      </c>
      <c r="G598" s="35"/>
      <c r="H598" s="35"/>
      <c r="I598" s="103"/>
      <c r="J598" s="35"/>
      <c r="K598" s="35"/>
      <c r="L598" s="38"/>
      <c r="M598" s="188"/>
      <c r="N598" s="60"/>
      <c r="O598" s="60"/>
      <c r="P598" s="60"/>
      <c r="Q598" s="60"/>
      <c r="R598" s="60"/>
      <c r="S598" s="60"/>
      <c r="T598" s="61"/>
      <c r="AT598" s="16" t="s">
        <v>131</v>
      </c>
      <c r="AU598" s="16" t="s">
        <v>86</v>
      </c>
    </row>
    <row r="599" spans="2:65" s="1" customFormat="1" ht="16.5" customHeight="1">
      <c r="B599" s="34"/>
      <c r="C599" s="174" t="s">
        <v>1166</v>
      </c>
      <c r="D599" s="174" t="s">
        <v>124</v>
      </c>
      <c r="E599" s="175" t="s">
        <v>1167</v>
      </c>
      <c r="F599" s="176" t="s">
        <v>1168</v>
      </c>
      <c r="G599" s="177" t="s">
        <v>814</v>
      </c>
      <c r="H599" s="178">
        <v>14</v>
      </c>
      <c r="I599" s="179"/>
      <c r="J599" s="180">
        <f>ROUND(I599*H599,2)</f>
        <v>0</v>
      </c>
      <c r="K599" s="176" t="s">
        <v>252</v>
      </c>
      <c r="L599" s="38"/>
      <c r="M599" s="181" t="s">
        <v>1</v>
      </c>
      <c r="N599" s="182" t="s">
        <v>48</v>
      </c>
      <c r="O599" s="60"/>
      <c r="P599" s="183">
        <f>O599*H599</f>
        <v>0</v>
      </c>
      <c r="Q599" s="183">
        <v>0</v>
      </c>
      <c r="R599" s="183">
        <f>Q599*H599</f>
        <v>0</v>
      </c>
      <c r="S599" s="183">
        <v>0</v>
      </c>
      <c r="T599" s="184">
        <f>S599*H599</f>
        <v>0</v>
      </c>
      <c r="AR599" s="16" t="s">
        <v>1155</v>
      </c>
      <c r="AT599" s="16" t="s">
        <v>124</v>
      </c>
      <c r="AU599" s="16" t="s">
        <v>86</v>
      </c>
      <c r="AY599" s="16" t="s">
        <v>121</v>
      </c>
      <c r="BE599" s="185">
        <f>IF(N599="základní",J599,0)</f>
        <v>0</v>
      </c>
      <c r="BF599" s="185">
        <f>IF(N599="snížená",J599,0)</f>
        <v>0</v>
      </c>
      <c r="BG599" s="185">
        <f>IF(N599="zákl. přenesená",J599,0)</f>
        <v>0</v>
      </c>
      <c r="BH599" s="185">
        <f>IF(N599="sníž. přenesená",J599,0)</f>
        <v>0</v>
      </c>
      <c r="BI599" s="185">
        <f>IF(N599="nulová",J599,0)</f>
        <v>0</v>
      </c>
      <c r="BJ599" s="16" t="s">
        <v>84</v>
      </c>
      <c r="BK599" s="185">
        <f>ROUND(I599*H599,2)</f>
        <v>0</v>
      </c>
      <c r="BL599" s="16" t="s">
        <v>1155</v>
      </c>
      <c r="BM599" s="16" t="s">
        <v>1169</v>
      </c>
    </row>
    <row r="600" spans="2:65" s="1" customFormat="1" ht="16.5" customHeight="1">
      <c r="B600" s="34"/>
      <c r="C600" s="174" t="s">
        <v>1170</v>
      </c>
      <c r="D600" s="174" t="s">
        <v>124</v>
      </c>
      <c r="E600" s="175" t="s">
        <v>1171</v>
      </c>
      <c r="F600" s="176" t="s">
        <v>1172</v>
      </c>
      <c r="G600" s="177" t="s">
        <v>814</v>
      </c>
      <c r="H600" s="178">
        <v>1</v>
      </c>
      <c r="I600" s="179"/>
      <c r="J600" s="180">
        <f>ROUND(I600*H600,2)</f>
        <v>0</v>
      </c>
      <c r="K600" s="176" t="s">
        <v>252</v>
      </c>
      <c r="L600" s="38"/>
      <c r="M600" s="181" t="s">
        <v>1</v>
      </c>
      <c r="N600" s="182" t="s">
        <v>48</v>
      </c>
      <c r="O600" s="60"/>
      <c r="P600" s="183">
        <f>O600*H600</f>
        <v>0</v>
      </c>
      <c r="Q600" s="183">
        <v>0</v>
      </c>
      <c r="R600" s="183">
        <f>Q600*H600</f>
        <v>0</v>
      </c>
      <c r="S600" s="183">
        <v>0</v>
      </c>
      <c r="T600" s="184">
        <f>S600*H600</f>
        <v>0</v>
      </c>
      <c r="AR600" s="16" t="s">
        <v>1155</v>
      </c>
      <c r="AT600" s="16" t="s">
        <v>124</v>
      </c>
      <c r="AU600" s="16" t="s">
        <v>86</v>
      </c>
      <c r="AY600" s="16" t="s">
        <v>121</v>
      </c>
      <c r="BE600" s="185">
        <f>IF(N600="základní",J600,0)</f>
        <v>0</v>
      </c>
      <c r="BF600" s="185">
        <f>IF(N600="snížená",J600,0)</f>
        <v>0</v>
      </c>
      <c r="BG600" s="185">
        <f>IF(N600="zákl. přenesená",J600,0)</f>
        <v>0</v>
      </c>
      <c r="BH600" s="185">
        <f>IF(N600="sníž. přenesená",J600,0)</f>
        <v>0</v>
      </c>
      <c r="BI600" s="185">
        <f>IF(N600="nulová",J600,0)</f>
        <v>0</v>
      </c>
      <c r="BJ600" s="16" t="s">
        <v>84</v>
      </c>
      <c r="BK600" s="185">
        <f>ROUND(I600*H600,2)</f>
        <v>0</v>
      </c>
      <c r="BL600" s="16" t="s">
        <v>1155</v>
      </c>
      <c r="BM600" s="16" t="s">
        <v>1173</v>
      </c>
    </row>
    <row r="601" spans="2:65" s="1" customFormat="1" ht="39">
      <c r="B601" s="34"/>
      <c r="C601" s="35"/>
      <c r="D601" s="186" t="s">
        <v>131</v>
      </c>
      <c r="E601" s="35"/>
      <c r="F601" s="187" t="s">
        <v>1174</v>
      </c>
      <c r="G601" s="35"/>
      <c r="H601" s="35"/>
      <c r="I601" s="103"/>
      <c r="J601" s="35"/>
      <c r="K601" s="35"/>
      <c r="L601" s="38"/>
      <c r="M601" s="188"/>
      <c r="N601" s="60"/>
      <c r="O601" s="60"/>
      <c r="P601" s="60"/>
      <c r="Q601" s="60"/>
      <c r="R601" s="60"/>
      <c r="S601" s="60"/>
      <c r="T601" s="61"/>
      <c r="AT601" s="16" t="s">
        <v>131</v>
      </c>
      <c r="AU601" s="16" t="s">
        <v>86</v>
      </c>
    </row>
    <row r="602" spans="2:65" s="1" customFormat="1" ht="16.5" customHeight="1">
      <c r="B602" s="34"/>
      <c r="C602" s="174" t="s">
        <v>1175</v>
      </c>
      <c r="D602" s="174" t="s">
        <v>124</v>
      </c>
      <c r="E602" s="175" t="s">
        <v>1176</v>
      </c>
      <c r="F602" s="176" t="s">
        <v>1177</v>
      </c>
      <c r="G602" s="177" t="s">
        <v>271</v>
      </c>
      <c r="H602" s="178">
        <v>9</v>
      </c>
      <c r="I602" s="179"/>
      <c r="J602" s="180">
        <f>ROUND(I602*H602,2)</f>
        <v>0</v>
      </c>
      <c r="K602" s="176" t="s">
        <v>252</v>
      </c>
      <c r="L602" s="38"/>
      <c r="M602" s="181" t="s">
        <v>1</v>
      </c>
      <c r="N602" s="182" t="s">
        <v>48</v>
      </c>
      <c r="O602" s="60"/>
      <c r="P602" s="183">
        <f>O602*H602</f>
        <v>0</v>
      </c>
      <c r="Q602" s="183">
        <v>0</v>
      </c>
      <c r="R602" s="183">
        <f>Q602*H602</f>
        <v>0</v>
      </c>
      <c r="S602" s="183">
        <v>0</v>
      </c>
      <c r="T602" s="184">
        <f>S602*H602</f>
        <v>0</v>
      </c>
      <c r="AR602" s="16" t="s">
        <v>1155</v>
      </c>
      <c r="AT602" s="16" t="s">
        <v>124</v>
      </c>
      <c r="AU602" s="16" t="s">
        <v>86</v>
      </c>
      <c r="AY602" s="16" t="s">
        <v>121</v>
      </c>
      <c r="BE602" s="185">
        <f>IF(N602="základní",J602,0)</f>
        <v>0</v>
      </c>
      <c r="BF602" s="185">
        <f>IF(N602="snížená",J602,0)</f>
        <v>0</v>
      </c>
      <c r="BG602" s="185">
        <f>IF(N602="zákl. přenesená",J602,0)</f>
        <v>0</v>
      </c>
      <c r="BH602" s="185">
        <f>IF(N602="sníž. přenesená",J602,0)</f>
        <v>0</v>
      </c>
      <c r="BI602" s="185">
        <f>IF(N602="nulová",J602,0)</f>
        <v>0</v>
      </c>
      <c r="BJ602" s="16" t="s">
        <v>84</v>
      </c>
      <c r="BK602" s="185">
        <f>ROUND(I602*H602,2)</f>
        <v>0</v>
      </c>
      <c r="BL602" s="16" t="s">
        <v>1155</v>
      </c>
      <c r="BM602" s="16" t="s">
        <v>1178</v>
      </c>
    </row>
    <row r="603" spans="2:65" s="1" customFormat="1" ht="39">
      <c r="B603" s="34"/>
      <c r="C603" s="35"/>
      <c r="D603" s="186" t="s">
        <v>131</v>
      </c>
      <c r="E603" s="35"/>
      <c r="F603" s="187" t="s">
        <v>1174</v>
      </c>
      <c r="G603" s="35"/>
      <c r="H603" s="35"/>
      <c r="I603" s="103"/>
      <c r="J603" s="35"/>
      <c r="K603" s="35"/>
      <c r="L603" s="38"/>
      <c r="M603" s="188"/>
      <c r="N603" s="60"/>
      <c r="O603" s="60"/>
      <c r="P603" s="60"/>
      <c r="Q603" s="60"/>
      <c r="R603" s="60"/>
      <c r="S603" s="60"/>
      <c r="T603" s="61"/>
      <c r="AT603" s="16" t="s">
        <v>131</v>
      </c>
      <c r="AU603" s="16" t="s">
        <v>86</v>
      </c>
    </row>
    <row r="604" spans="2:65" s="1" customFormat="1" ht="16.5" customHeight="1">
      <c r="B604" s="34"/>
      <c r="C604" s="174" t="s">
        <v>1179</v>
      </c>
      <c r="D604" s="174" t="s">
        <v>124</v>
      </c>
      <c r="E604" s="175" t="s">
        <v>1180</v>
      </c>
      <c r="F604" s="176" t="s">
        <v>1181</v>
      </c>
      <c r="G604" s="177" t="s">
        <v>814</v>
      </c>
      <c r="H604" s="178">
        <v>1</v>
      </c>
      <c r="I604" s="179"/>
      <c r="J604" s="180">
        <f>ROUND(I604*H604,2)</f>
        <v>0</v>
      </c>
      <c r="K604" s="176" t="s">
        <v>252</v>
      </c>
      <c r="L604" s="38"/>
      <c r="M604" s="181" t="s">
        <v>1</v>
      </c>
      <c r="N604" s="182" t="s">
        <v>48</v>
      </c>
      <c r="O604" s="60"/>
      <c r="P604" s="183">
        <f>O604*H604</f>
        <v>0</v>
      </c>
      <c r="Q604" s="183">
        <v>0</v>
      </c>
      <c r="R604" s="183">
        <f>Q604*H604</f>
        <v>0</v>
      </c>
      <c r="S604" s="183">
        <v>0</v>
      </c>
      <c r="T604" s="184">
        <f>S604*H604</f>
        <v>0</v>
      </c>
      <c r="AR604" s="16" t="s">
        <v>1155</v>
      </c>
      <c r="AT604" s="16" t="s">
        <v>124</v>
      </c>
      <c r="AU604" s="16" t="s">
        <v>86</v>
      </c>
      <c r="AY604" s="16" t="s">
        <v>121</v>
      </c>
      <c r="BE604" s="185">
        <f>IF(N604="základní",J604,0)</f>
        <v>0</v>
      </c>
      <c r="BF604" s="185">
        <f>IF(N604="snížená",J604,0)</f>
        <v>0</v>
      </c>
      <c r="BG604" s="185">
        <f>IF(N604="zákl. přenesená",J604,0)</f>
        <v>0</v>
      </c>
      <c r="BH604" s="185">
        <f>IF(N604="sníž. přenesená",J604,0)</f>
        <v>0</v>
      </c>
      <c r="BI604" s="185">
        <f>IF(N604="nulová",J604,0)</f>
        <v>0</v>
      </c>
      <c r="BJ604" s="16" t="s">
        <v>84</v>
      </c>
      <c r="BK604" s="185">
        <f>ROUND(I604*H604,2)</f>
        <v>0</v>
      </c>
      <c r="BL604" s="16" t="s">
        <v>1155</v>
      </c>
      <c r="BM604" s="16" t="s">
        <v>1182</v>
      </c>
    </row>
    <row r="605" spans="2:65" s="1" customFormat="1" ht="48.75">
      <c r="B605" s="34"/>
      <c r="C605" s="35"/>
      <c r="D605" s="186" t="s">
        <v>131</v>
      </c>
      <c r="E605" s="35"/>
      <c r="F605" s="187" t="s">
        <v>1183</v>
      </c>
      <c r="G605" s="35"/>
      <c r="H605" s="35"/>
      <c r="I605" s="103"/>
      <c r="J605" s="35"/>
      <c r="K605" s="35"/>
      <c r="L605" s="38"/>
      <c r="M605" s="188"/>
      <c r="N605" s="60"/>
      <c r="O605" s="60"/>
      <c r="P605" s="60"/>
      <c r="Q605" s="60"/>
      <c r="R605" s="60"/>
      <c r="S605" s="60"/>
      <c r="T605" s="61"/>
      <c r="AT605" s="16" t="s">
        <v>131</v>
      </c>
      <c r="AU605" s="16" t="s">
        <v>86</v>
      </c>
    </row>
    <row r="606" spans="2:65" s="1" customFormat="1" ht="16.5" customHeight="1">
      <c r="B606" s="34"/>
      <c r="C606" s="174" t="s">
        <v>1184</v>
      </c>
      <c r="D606" s="174" t="s">
        <v>124</v>
      </c>
      <c r="E606" s="175" t="s">
        <v>1185</v>
      </c>
      <c r="F606" s="176" t="s">
        <v>1186</v>
      </c>
      <c r="G606" s="177" t="s">
        <v>814</v>
      </c>
      <c r="H606" s="178">
        <v>1</v>
      </c>
      <c r="I606" s="179"/>
      <c r="J606" s="180">
        <f>ROUND(I606*H606,2)</f>
        <v>0</v>
      </c>
      <c r="K606" s="176" t="s">
        <v>252</v>
      </c>
      <c r="L606" s="38"/>
      <c r="M606" s="181" t="s">
        <v>1</v>
      </c>
      <c r="N606" s="182" t="s">
        <v>48</v>
      </c>
      <c r="O606" s="60"/>
      <c r="P606" s="183">
        <f>O606*H606</f>
        <v>0</v>
      </c>
      <c r="Q606" s="183">
        <v>0</v>
      </c>
      <c r="R606" s="183">
        <f>Q606*H606</f>
        <v>0</v>
      </c>
      <c r="S606" s="183">
        <v>0</v>
      </c>
      <c r="T606" s="184">
        <f>S606*H606</f>
        <v>0</v>
      </c>
      <c r="AR606" s="16" t="s">
        <v>1155</v>
      </c>
      <c r="AT606" s="16" t="s">
        <v>124</v>
      </c>
      <c r="AU606" s="16" t="s">
        <v>86</v>
      </c>
      <c r="AY606" s="16" t="s">
        <v>121</v>
      </c>
      <c r="BE606" s="185">
        <f>IF(N606="základní",J606,0)</f>
        <v>0</v>
      </c>
      <c r="BF606" s="185">
        <f>IF(N606="snížená",J606,0)</f>
        <v>0</v>
      </c>
      <c r="BG606" s="185">
        <f>IF(N606="zákl. přenesená",J606,0)</f>
        <v>0</v>
      </c>
      <c r="BH606" s="185">
        <f>IF(N606="sníž. přenesená",J606,0)</f>
        <v>0</v>
      </c>
      <c r="BI606" s="185">
        <f>IF(N606="nulová",J606,0)</f>
        <v>0</v>
      </c>
      <c r="BJ606" s="16" t="s">
        <v>84</v>
      </c>
      <c r="BK606" s="185">
        <f>ROUND(I606*H606,2)</f>
        <v>0</v>
      </c>
      <c r="BL606" s="16" t="s">
        <v>1155</v>
      </c>
      <c r="BM606" s="16" t="s">
        <v>1187</v>
      </c>
    </row>
    <row r="607" spans="2:65" s="1" customFormat="1" ht="29.25">
      <c r="B607" s="34"/>
      <c r="C607" s="35"/>
      <c r="D607" s="186" t="s">
        <v>131</v>
      </c>
      <c r="E607" s="35"/>
      <c r="F607" s="187" t="s">
        <v>1188</v>
      </c>
      <c r="G607" s="35"/>
      <c r="H607" s="35"/>
      <c r="I607" s="103"/>
      <c r="J607" s="35"/>
      <c r="K607" s="35"/>
      <c r="L607" s="38"/>
      <c r="M607" s="188"/>
      <c r="N607" s="60"/>
      <c r="O607" s="60"/>
      <c r="P607" s="60"/>
      <c r="Q607" s="60"/>
      <c r="R607" s="60"/>
      <c r="S607" s="60"/>
      <c r="T607" s="61"/>
      <c r="AT607" s="16" t="s">
        <v>131</v>
      </c>
      <c r="AU607" s="16" t="s">
        <v>86</v>
      </c>
    </row>
    <row r="608" spans="2:65" s="1" customFormat="1" ht="16.5" customHeight="1">
      <c r="B608" s="34"/>
      <c r="C608" s="174" t="s">
        <v>1189</v>
      </c>
      <c r="D608" s="174" t="s">
        <v>124</v>
      </c>
      <c r="E608" s="175" t="s">
        <v>1190</v>
      </c>
      <c r="F608" s="176" t="s">
        <v>1191</v>
      </c>
      <c r="G608" s="177" t="s">
        <v>814</v>
      </c>
      <c r="H608" s="178">
        <v>1</v>
      </c>
      <c r="I608" s="179"/>
      <c r="J608" s="180">
        <f>ROUND(I608*H608,2)</f>
        <v>0</v>
      </c>
      <c r="K608" s="176" t="s">
        <v>252</v>
      </c>
      <c r="L608" s="38"/>
      <c r="M608" s="181" t="s">
        <v>1</v>
      </c>
      <c r="N608" s="182" t="s">
        <v>48</v>
      </c>
      <c r="O608" s="60"/>
      <c r="P608" s="183">
        <f>O608*H608</f>
        <v>0</v>
      </c>
      <c r="Q608" s="183">
        <v>0</v>
      </c>
      <c r="R608" s="183">
        <f>Q608*H608</f>
        <v>0</v>
      </c>
      <c r="S608" s="183">
        <v>0</v>
      </c>
      <c r="T608" s="184">
        <f>S608*H608</f>
        <v>0</v>
      </c>
      <c r="AR608" s="16" t="s">
        <v>1155</v>
      </c>
      <c r="AT608" s="16" t="s">
        <v>124</v>
      </c>
      <c r="AU608" s="16" t="s">
        <v>86</v>
      </c>
      <c r="AY608" s="16" t="s">
        <v>121</v>
      </c>
      <c r="BE608" s="185">
        <f>IF(N608="základní",J608,0)</f>
        <v>0</v>
      </c>
      <c r="BF608" s="185">
        <f>IF(N608="snížená",J608,0)</f>
        <v>0</v>
      </c>
      <c r="BG608" s="185">
        <f>IF(N608="zákl. přenesená",J608,0)</f>
        <v>0</v>
      </c>
      <c r="BH608" s="185">
        <f>IF(N608="sníž. přenesená",J608,0)</f>
        <v>0</v>
      </c>
      <c r="BI608" s="185">
        <f>IF(N608="nulová",J608,0)</f>
        <v>0</v>
      </c>
      <c r="BJ608" s="16" t="s">
        <v>84</v>
      </c>
      <c r="BK608" s="185">
        <f>ROUND(I608*H608,2)</f>
        <v>0</v>
      </c>
      <c r="BL608" s="16" t="s">
        <v>1155</v>
      </c>
      <c r="BM608" s="16" t="s">
        <v>1192</v>
      </c>
    </row>
    <row r="609" spans="2:65" s="1" customFormat="1" ht="29.25">
      <c r="B609" s="34"/>
      <c r="C609" s="35"/>
      <c r="D609" s="186" t="s">
        <v>131</v>
      </c>
      <c r="E609" s="35"/>
      <c r="F609" s="187" t="s">
        <v>1188</v>
      </c>
      <c r="G609" s="35"/>
      <c r="H609" s="35"/>
      <c r="I609" s="103"/>
      <c r="J609" s="35"/>
      <c r="K609" s="35"/>
      <c r="L609" s="38"/>
      <c r="M609" s="188"/>
      <c r="N609" s="60"/>
      <c r="O609" s="60"/>
      <c r="P609" s="60"/>
      <c r="Q609" s="60"/>
      <c r="R609" s="60"/>
      <c r="S609" s="60"/>
      <c r="T609" s="61"/>
      <c r="AT609" s="16" t="s">
        <v>131</v>
      </c>
      <c r="AU609" s="16" t="s">
        <v>86</v>
      </c>
    </row>
    <row r="610" spans="2:65" s="1" customFormat="1" ht="16.5" customHeight="1">
      <c r="B610" s="34"/>
      <c r="C610" s="174" t="s">
        <v>1193</v>
      </c>
      <c r="D610" s="174" t="s">
        <v>124</v>
      </c>
      <c r="E610" s="175" t="s">
        <v>1194</v>
      </c>
      <c r="F610" s="176" t="s">
        <v>1195</v>
      </c>
      <c r="G610" s="177" t="s">
        <v>814</v>
      </c>
      <c r="H610" s="178">
        <v>1</v>
      </c>
      <c r="I610" s="179"/>
      <c r="J610" s="180">
        <f>ROUND(I610*H610,2)</f>
        <v>0</v>
      </c>
      <c r="K610" s="176" t="s">
        <v>252</v>
      </c>
      <c r="L610" s="38"/>
      <c r="M610" s="181" t="s">
        <v>1</v>
      </c>
      <c r="N610" s="182" t="s">
        <v>48</v>
      </c>
      <c r="O610" s="60"/>
      <c r="P610" s="183">
        <f>O610*H610</f>
        <v>0</v>
      </c>
      <c r="Q610" s="183">
        <v>0</v>
      </c>
      <c r="R610" s="183">
        <f>Q610*H610</f>
        <v>0</v>
      </c>
      <c r="S610" s="183">
        <v>0</v>
      </c>
      <c r="T610" s="184">
        <f>S610*H610</f>
        <v>0</v>
      </c>
      <c r="AR610" s="16" t="s">
        <v>1155</v>
      </c>
      <c r="AT610" s="16" t="s">
        <v>124</v>
      </c>
      <c r="AU610" s="16" t="s">
        <v>86</v>
      </c>
      <c r="AY610" s="16" t="s">
        <v>121</v>
      </c>
      <c r="BE610" s="185">
        <f>IF(N610="základní",J610,0)</f>
        <v>0</v>
      </c>
      <c r="BF610" s="185">
        <f>IF(N610="snížená",J610,0)</f>
        <v>0</v>
      </c>
      <c r="BG610" s="185">
        <f>IF(N610="zákl. přenesená",J610,0)</f>
        <v>0</v>
      </c>
      <c r="BH610" s="185">
        <f>IF(N610="sníž. přenesená",J610,0)</f>
        <v>0</v>
      </c>
      <c r="BI610" s="185">
        <f>IF(N610="nulová",J610,0)</f>
        <v>0</v>
      </c>
      <c r="BJ610" s="16" t="s">
        <v>84</v>
      </c>
      <c r="BK610" s="185">
        <f>ROUND(I610*H610,2)</f>
        <v>0</v>
      </c>
      <c r="BL610" s="16" t="s">
        <v>1155</v>
      </c>
      <c r="BM610" s="16" t="s">
        <v>1196</v>
      </c>
    </row>
    <row r="611" spans="2:65" s="1" customFormat="1" ht="29.25">
      <c r="B611" s="34"/>
      <c r="C611" s="35"/>
      <c r="D611" s="186" t="s">
        <v>131</v>
      </c>
      <c r="E611" s="35"/>
      <c r="F611" s="187" t="s">
        <v>1188</v>
      </c>
      <c r="G611" s="35"/>
      <c r="H611" s="35"/>
      <c r="I611" s="103"/>
      <c r="J611" s="35"/>
      <c r="K611" s="35"/>
      <c r="L611" s="38"/>
      <c r="M611" s="188"/>
      <c r="N611" s="60"/>
      <c r="O611" s="60"/>
      <c r="P611" s="60"/>
      <c r="Q611" s="60"/>
      <c r="R611" s="60"/>
      <c r="S611" s="60"/>
      <c r="T611" s="61"/>
      <c r="AT611" s="16" t="s">
        <v>131</v>
      </c>
      <c r="AU611" s="16" t="s">
        <v>86</v>
      </c>
    </row>
    <row r="612" spans="2:65" s="1" customFormat="1" ht="16.5" customHeight="1">
      <c r="B612" s="34"/>
      <c r="C612" s="174" t="s">
        <v>1197</v>
      </c>
      <c r="D612" s="174" t="s">
        <v>124</v>
      </c>
      <c r="E612" s="175" t="s">
        <v>1198</v>
      </c>
      <c r="F612" s="176" t="s">
        <v>1199</v>
      </c>
      <c r="G612" s="177" t="s">
        <v>814</v>
      </c>
      <c r="H612" s="178">
        <v>1</v>
      </c>
      <c r="I612" s="179"/>
      <c r="J612" s="180">
        <f>ROUND(I612*H612,2)</f>
        <v>0</v>
      </c>
      <c r="K612" s="176" t="s">
        <v>252</v>
      </c>
      <c r="L612" s="38"/>
      <c r="M612" s="181" t="s">
        <v>1</v>
      </c>
      <c r="N612" s="182" t="s">
        <v>48</v>
      </c>
      <c r="O612" s="60"/>
      <c r="P612" s="183">
        <f>O612*H612</f>
        <v>0</v>
      </c>
      <c r="Q612" s="183">
        <v>0</v>
      </c>
      <c r="R612" s="183">
        <f>Q612*H612</f>
        <v>0</v>
      </c>
      <c r="S612" s="183">
        <v>0</v>
      </c>
      <c r="T612" s="184">
        <f>S612*H612</f>
        <v>0</v>
      </c>
      <c r="AR612" s="16" t="s">
        <v>1155</v>
      </c>
      <c r="AT612" s="16" t="s">
        <v>124</v>
      </c>
      <c r="AU612" s="16" t="s">
        <v>86</v>
      </c>
      <c r="AY612" s="16" t="s">
        <v>121</v>
      </c>
      <c r="BE612" s="185">
        <f>IF(N612="základní",J612,0)</f>
        <v>0</v>
      </c>
      <c r="BF612" s="185">
        <f>IF(N612="snížená",J612,0)</f>
        <v>0</v>
      </c>
      <c r="BG612" s="185">
        <f>IF(N612="zákl. přenesená",J612,0)</f>
        <v>0</v>
      </c>
      <c r="BH612" s="185">
        <f>IF(N612="sníž. přenesená",J612,0)</f>
        <v>0</v>
      </c>
      <c r="BI612" s="185">
        <f>IF(N612="nulová",J612,0)</f>
        <v>0</v>
      </c>
      <c r="BJ612" s="16" t="s">
        <v>84</v>
      </c>
      <c r="BK612" s="185">
        <f>ROUND(I612*H612,2)</f>
        <v>0</v>
      </c>
      <c r="BL612" s="16" t="s">
        <v>1155</v>
      </c>
      <c r="BM612" s="16" t="s">
        <v>1200</v>
      </c>
    </row>
    <row r="613" spans="2:65" s="1" customFormat="1" ht="29.25">
      <c r="B613" s="34"/>
      <c r="C613" s="35"/>
      <c r="D613" s="186" t="s">
        <v>131</v>
      </c>
      <c r="E613" s="35"/>
      <c r="F613" s="187" t="s">
        <v>1188</v>
      </c>
      <c r="G613" s="35"/>
      <c r="H613" s="35"/>
      <c r="I613" s="103"/>
      <c r="J613" s="35"/>
      <c r="K613" s="35"/>
      <c r="L613" s="38"/>
      <c r="M613" s="188"/>
      <c r="N613" s="60"/>
      <c r="O613" s="60"/>
      <c r="P613" s="60"/>
      <c r="Q613" s="60"/>
      <c r="R613" s="60"/>
      <c r="S613" s="60"/>
      <c r="T613" s="61"/>
      <c r="AT613" s="16" t="s">
        <v>131</v>
      </c>
      <c r="AU613" s="16" t="s">
        <v>86</v>
      </c>
    </row>
    <row r="614" spans="2:65" s="10" customFormat="1" ht="22.9" customHeight="1">
      <c r="B614" s="158"/>
      <c r="C614" s="159"/>
      <c r="D614" s="160" t="s">
        <v>76</v>
      </c>
      <c r="E614" s="172" t="s">
        <v>1201</v>
      </c>
      <c r="F614" s="172" t="s">
        <v>1202</v>
      </c>
      <c r="G614" s="159"/>
      <c r="H614" s="159"/>
      <c r="I614" s="162"/>
      <c r="J614" s="173">
        <f>BK614</f>
        <v>0</v>
      </c>
      <c r="K614" s="159"/>
      <c r="L614" s="164"/>
      <c r="M614" s="165"/>
      <c r="N614" s="166"/>
      <c r="O614" s="166"/>
      <c r="P614" s="167">
        <f>SUM(P615:P664)</f>
        <v>0</v>
      </c>
      <c r="Q614" s="166"/>
      <c r="R614" s="167">
        <f>SUM(R615:R664)</f>
        <v>0</v>
      </c>
      <c r="S614" s="166"/>
      <c r="T614" s="168">
        <f>SUM(T615:T664)</f>
        <v>0</v>
      </c>
      <c r="AR614" s="169" t="s">
        <v>146</v>
      </c>
      <c r="AT614" s="170" t="s">
        <v>76</v>
      </c>
      <c r="AU614" s="170" t="s">
        <v>84</v>
      </c>
      <c r="AY614" s="169" t="s">
        <v>121</v>
      </c>
      <c r="BK614" s="171">
        <f>SUM(BK615:BK664)</f>
        <v>0</v>
      </c>
    </row>
    <row r="615" spans="2:65" s="1" customFormat="1" ht="16.5" customHeight="1">
      <c r="B615" s="34"/>
      <c r="C615" s="174" t="s">
        <v>1203</v>
      </c>
      <c r="D615" s="174" t="s">
        <v>124</v>
      </c>
      <c r="E615" s="175" t="s">
        <v>1204</v>
      </c>
      <c r="F615" s="176" t="s">
        <v>1205</v>
      </c>
      <c r="G615" s="177" t="s">
        <v>814</v>
      </c>
      <c r="H615" s="178">
        <v>1</v>
      </c>
      <c r="I615" s="179"/>
      <c r="J615" s="180">
        <f>ROUND(I615*H615,2)</f>
        <v>0</v>
      </c>
      <c r="K615" s="176" t="s">
        <v>252</v>
      </c>
      <c r="L615" s="38"/>
      <c r="M615" s="181" t="s">
        <v>1</v>
      </c>
      <c r="N615" s="182" t="s">
        <v>48</v>
      </c>
      <c r="O615" s="60"/>
      <c r="P615" s="183">
        <f>O615*H615</f>
        <v>0</v>
      </c>
      <c r="Q615" s="183">
        <v>0</v>
      </c>
      <c r="R615" s="183">
        <f>Q615*H615</f>
        <v>0</v>
      </c>
      <c r="S615" s="183">
        <v>0</v>
      </c>
      <c r="T615" s="184">
        <f>S615*H615</f>
        <v>0</v>
      </c>
      <c r="AR615" s="16" t="s">
        <v>1155</v>
      </c>
      <c r="AT615" s="16" t="s">
        <v>124</v>
      </c>
      <c r="AU615" s="16" t="s">
        <v>86</v>
      </c>
      <c r="AY615" s="16" t="s">
        <v>121</v>
      </c>
      <c r="BE615" s="185">
        <f>IF(N615="základní",J615,0)</f>
        <v>0</v>
      </c>
      <c r="BF615" s="185">
        <f>IF(N615="snížená",J615,0)</f>
        <v>0</v>
      </c>
      <c r="BG615" s="185">
        <f>IF(N615="zákl. přenesená",J615,0)</f>
        <v>0</v>
      </c>
      <c r="BH615" s="185">
        <f>IF(N615="sníž. přenesená",J615,0)</f>
        <v>0</v>
      </c>
      <c r="BI615" s="185">
        <f>IF(N615="nulová",J615,0)</f>
        <v>0</v>
      </c>
      <c r="BJ615" s="16" t="s">
        <v>84</v>
      </c>
      <c r="BK615" s="185">
        <f>ROUND(I615*H615,2)</f>
        <v>0</v>
      </c>
      <c r="BL615" s="16" t="s">
        <v>1155</v>
      </c>
      <c r="BM615" s="16" t="s">
        <v>1206</v>
      </c>
    </row>
    <row r="616" spans="2:65" s="1" customFormat="1" ht="107.25">
      <c r="B616" s="34"/>
      <c r="C616" s="35"/>
      <c r="D616" s="186" t="s">
        <v>131</v>
      </c>
      <c r="E616" s="35"/>
      <c r="F616" s="187" t="s">
        <v>1207</v>
      </c>
      <c r="G616" s="35"/>
      <c r="H616" s="35"/>
      <c r="I616" s="103"/>
      <c r="J616" s="35"/>
      <c r="K616" s="35"/>
      <c r="L616" s="38"/>
      <c r="M616" s="188"/>
      <c r="N616" s="60"/>
      <c r="O616" s="60"/>
      <c r="P616" s="60"/>
      <c r="Q616" s="60"/>
      <c r="R616" s="60"/>
      <c r="S616" s="60"/>
      <c r="T616" s="61"/>
      <c r="AT616" s="16" t="s">
        <v>131</v>
      </c>
      <c r="AU616" s="16" t="s">
        <v>86</v>
      </c>
    </row>
    <row r="617" spans="2:65" s="11" customFormat="1" ht="11.25">
      <c r="B617" s="192"/>
      <c r="C617" s="193"/>
      <c r="D617" s="186" t="s">
        <v>219</v>
      </c>
      <c r="E617" s="194" t="s">
        <v>1</v>
      </c>
      <c r="F617" s="195" t="s">
        <v>1148</v>
      </c>
      <c r="G617" s="193"/>
      <c r="H617" s="196">
        <v>1</v>
      </c>
      <c r="I617" s="197"/>
      <c r="J617" s="193"/>
      <c r="K617" s="193"/>
      <c r="L617" s="198"/>
      <c r="M617" s="199"/>
      <c r="N617" s="200"/>
      <c r="O617" s="200"/>
      <c r="P617" s="200"/>
      <c r="Q617" s="200"/>
      <c r="R617" s="200"/>
      <c r="S617" s="200"/>
      <c r="T617" s="201"/>
      <c r="AT617" s="202" t="s">
        <v>219</v>
      </c>
      <c r="AU617" s="202" t="s">
        <v>86</v>
      </c>
      <c r="AV617" s="11" t="s">
        <v>86</v>
      </c>
      <c r="AW617" s="11" t="s">
        <v>38</v>
      </c>
      <c r="AX617" s="11" t="s">
        <v>77</v>
      </c>
      <c r="AY617" s="202" t="s">
        <v>121</v>
      </c>
    </row>
    <row r="618" spans="2:65" s="12" customFormat="1" ht="11.25">
      <c r="B618" s="203"/>
      <c r="C618" s="204"/>
      <c r="D618" s="186" t="s">
        <v>219</v>
      </c>
      <c r="E618" s="205" t="s">
        <v>1</v>
      </c>
      <c r="F618" s="206" t="s">
        <v>221</v>
      </c>
      <c r="G618" s="204"/>
      <c r="H618" s="207">
        <v>1</v>
      </c>
      <c r="I618" s="208"/>
      <c r="J618" s="204"/>
      <c r="K618" s="204"/>
      <c r="L618" s="209"/>
      <c r="M618" s="210"/>
      <c r="N618" s="211"/>
      <c r="O618" s="211"/>
      <c r="P618" s="211"/>
      <c r="Q618" s="211"/>
      <c r="R618" s="211"/>
      <c r="S618" s="211"/>
      <c r="T618" s="212"/>
      <c r="AT618" s="213" t="s">
        <v>219</v>
      </c>
      <c r="AU618" s="213" t="s">
        <v>86</v>
      </c>
      <c r="AV618" s="12" t="s">
        <v>146</v>
      </c>
      <c r="AW618" s="12" t="s">
        <v>38</v>
      </c>
      <c r="AX618" s="12" t="s">
        <v>84</v>
      </c>
      <c r="AY618" s="213" t="s">
        <v>121</v>
      </c>
    </row>
    <row r="619" spans="2:65" s="1" customFormat="1" ht="16.5" customHeight="1">
      <c r="B619" s="34"/>
      <c r="C619" s="174" t="s">
        <v>1208</v>
      </c>
      <c r="D619" s="174" t="s">
        <v>124</v>
      </c>
      <c r="E619" s="175" t="s">
        <v>1209</v>
      </c>
      <c r="F619" s="176" t="s">
        <v>1210</v>
      </c>
      <c r="G619" s="177" t="s">
        <v>814</v>
      </c>
      <c r="H619" s="178">
        <v>1</v>
      </c>
      <c r="I619" s="179"/>
      <c r="J619" s="180">
        <f>ROUND(I619*H619,2)</f>
        <v>0</v>
      </c>
      <c r="K619" s="176" t="s">
        <v>252</v>
      </c>
      <c r="L619" s="38"/>
      <c r="M619" s="181" t="s">
        <v>1</v>
      </c>
      <c r="N619" s="182" t="s">
        <v>48</v>
      </c>
      <c r="O619" s="60"/>
      <c r="P619" s="183">
        <f>O619*H619</f>
        <v>0</v>
      </c>
      <c r="Q619" s="183">
        <v>0</v>
      </c>
      <c r="R619" s="183">
        <f>Q619*H619</f>
        <v>0</v>
      </c>
      <c r="S619" s="183">
        <v>0</v>
      </c>
      <c r="T619" s="184">
        <f>S619*H619</f>
        <v>0</v>
      </c>
      <c r="AR619" s="16" t="s">
        <v>1155</v>
      </c>
      <c r="AT619" s="16" t="s">
        <v>124</v>
      </c>
      <c r="AU619" s="16" t="s">
        <v>86</v>
      </c>
      <c r="AY619" s="16" t="s">
        <v>121</v>
      </c>
      <c r="BE619" s="185">
        <f>IF(N619="základní",J619,0)</f>
        <v>0</v>
      </c>
      <c r="BF619" s="185">
        <f>IF(N619="snížená",J619,0)</f>
        <v>0</v>
      </c>
      <c r="BG619" s="185">
        <f>IF(N619="zákl. přenesená",J619,0)</f>
        <v>0</v>
      </c>
      <c r="BH619" s="185">
        <f>IF(N619="sníž. přenesená",J619,0)</f>
        <v>0</v>
      </c>
      <c r="BI619" s="185">
        <f>IF(N619="nulová",J619,0)</f>
        <v>0</v>
      </c>
      <c r="BJ619" s="16" t="s">
        <v>84</v>
      </c>
      <c r="BK619" s="185">
        <f>ROUND(I619*H619,2)</f>
        <v>0</v>
      </c>
      <c r="BL619" s="16" t="s">
        <v>1155</v>
      </c>
      <c r="BM619" s="16" t="s">
        <v>1211</v>
      </c>
    </row>
    <row r="620" spans="2:65" s="1" customFormat="1" ht="87.75">
      <c r="B620" s="34"/>
      <c r="C620" s="35"/>
      <c r="D620" s="186" t="s">
        <v>131</v>
      </c>
      <c r="E620" s="35"/>
      <c r="F620" s="187" t="s">
        <v>1212</v>
      </c>
      <c r="G620" s="35"/>
      <c r="H620" s="35"/>
      <c r="I620" s="103"/>
      <c r="J620" s="35"/>
      <c r="K620" s="35"/>
      <c r="L620" s="38"/>
      <c r="M620" s="188"/>
      <c r="N620" s="60"/>
      <c r="O620" s="60"/>
      <c r="P620" s="60"/>
      <c r="Q620" s="60"/>
      <c r="R620" s="60"/>
      <c r="S620" s="60"/>
      <c r="T620" s="61"/>
      <c r="AT620" s="16" t="s">
        <v>131</v>
      </c>
      <c r="AU620" s="16" t="s">
        <v>86</v>
      </c>
    </row>
    <row r="621" spans="2:65" s="11" customFormat="1" ht="11.25">
      <c r="B621" s="192"/>
      <c r="C621" s="193"/>
      <c r="D621" s="186" t="s">
        <v>219</v>
      </c>
      <c r="E621" s="194" t="s">
        <v>1</v>
      </c>
      <c r="F621" s="195" t="s">
        <v>1148</v>
      </c>
      <c r="G621" s="193"/>
      <c r="H621" s="196">
        <v>1</v>
      </c>
      <c r="I621" s="197"/>
      <c r="J621" s="193"/>
      <c r="K621" s="193"/>
      <c r="L621" s="198"/>
      <c r="M621" s="199"/>
      <c r="N621" s="200"/>
      <c r="O621" s="200"/>
      <c r="P621" s="200"/>
      <c r="Q621" s="200"/>
      <c r="R621" s="200"/>
      <c r="S621" s="200"/>
      <c r="T621" s="201"/>
      <c r="AT621" s="202" t="s">
        <v>219</v>
      </c>
      <c r="AU621" s="202" t="s">
        <v>86</v>
      </c>
      <c r="AV621" s="11" t="s">
        <v>86</v>
      </c>
      <c r="AW621" s="11" t="s">
        <v>38</v>
      </c>
      <c r="AX621" s="11" t="s">
        <v>77</v>
      </c>
      <c r="AY621" s="202" t="s">
        <v>121</v>
      </c>
    </row>
    <row r="622" spans="2:65" s="12" customFormat="1" ht="11.25">
      <c r="B622" s="203"/>
      <c r="C622" s="204"/>
      <c r="D622" s="186" t="s">
        <v>219</v>
      </c>
      <c r="E622" s="205" t="s">
        <v>1</v>
      </c>
      <c r="F622" s="206" t="s">
        <v>221</v>
      </c>
      <c r="G622" s="204"/>
      <c r="H622" s="207">
        <v>1</v>
      </c>
      <c r="I622" s="208"/>
      <c r="J622" s="204"/>
      <c r="K622" s="204"/>
      <c r="L622" s="209"/>
      <c r="M622" s="210"/>
      <c r="N622" s="211"/>
      <c r="O622" s="211"/>
      <c r="P622" s="211"/>
      <c r="Q622" s="211"/>
      <c r="R622" s="211"/>
      <c r="S622" s="211"/>
      <c r="T622" s="212"/>
      <c r="AT622" s="213" t="s">
        <v>219</v>
      </c>
      <c r="AU622" s="213" t="s">
        <v>86</v>
      </c>
      <c r="AV622" s="12" t="s">
        <v>146</v>
      </c>
      <c r="AW622" s="12" t="s">
        <v>38</v>
      </c>
      <c r="AX622" s="12" t="s">
        <v>84</v>
      </c>
      <c r="AY622" s="213" t="s">
        <v>121</v>
      </c>
    </row>
    <row r="623" spans="2:65" s="1" customFormat="1" ht="16.5" customHeight="1">
      <c r="B623" s="34"/>
      <c r="C623" s="174" t="s">
        <v>1213</v>
      </c>
      <c r="D623" s="174" t="s">
        <v>124</v>
      </c>
      <c r="E623" s="175" t="s">
        <v>1214</v>
      </c>
      <c r="F623" s="176" t="s">
        <v>1215</v>
      </c>
      <c r="G623" s="177" t="s">
        <v>814</v>
      </c>
      <c r="H623" s="178">
        <v>1</v>
      </c>
      <c r="I623" s="179"/>
      <c r="J623" s="180">
        <f>ROUND(I623*H623,2)</f>
        <v>0</v>
      </c>
      <c r="K623" s="176" t="s">
        <v>252</v>
      </c>
      <c r="L623" s="38"/>
      <c r="M623" s="181" t="s">
        <v>1</v>
      </c>
      <c r="N623" s="182" t="s">
        <v>48</v>
      </c>
      <c r="O623" s="60"/>
      <c r="P623" s="183">
        <f>O623*H623</f>
        <v>0</v>
      </c>
      <c r="Q623" s="183">
        <v>0</v>
      </c>
      <c r="R623" s="183">
        <f>Q623*H623</f>
        <v>0</v>
      </c>
      <c r="S623" s="183">
        <v>0</v>
      </c>
      <c r="T623" s="184">
        <f>S623*H623</f>
        <v>0</v>
      </c>
      <c r="AR623" s="16" t="s">
        <v>1155</v>
      </c>
      <c r="AT623" s="16" t="s">
        <v>124</v>
      </c>
      <c r="AU623" s="16" t="s">
        <v>86</v>
      </c>
      <c r="AY623" s="16" t="s">
        <v>121</v>
      </c>
      <c r="BE623" s="185">
        <f>IF(N623="základní",J623,0)</f>
        <v>0</v>
      </c>
      <c r="BF623" s="185">
        <f>IF(N623="snížená",J623,0)</f>
        <v>0</v>
      </c>
      <c r="BG623" s="185">
        <f>IF(N623="zákl. přenesená",J623,0)</f>
        <v>0</v>
      </c>
      <c r="BH623" s="185">
        <f>IF(N623="sníž. přenesená",J623,0)</f>
        <v>0</v>
      </c>
      <c r="BI623" s="185">
        <f>IF(N623="nulová",J623,0)</f>
        <v>0</v>
      </c>
      <c r="BJ623" s="16" t="s">
        <v>84</v>
      </c>
      <c r="BK623" s="185">
        <f>ROUND(I623*H623,2)</f>
        <v>0</v>
      </c>
      <c r="BL623" s="16" t="s">
        <v>1155</v>
      </c>
      <c r="BM623" s="16" t="s">
        <v>1216</v>
      </c>
    </row>
    <row r="624" spans="2:65" s="1" customFormat="1" ht="87.75">
      <c r="B624" s="34"/>
      <c r="C624" s="35"/>
      <c r="D624" s="186" t="s">
        <v>131</v>
      </c>
      <c r="E624" s="35"/>
      <c r="F624" s="187" t="s">
        <v>1217</v>
      </c>
      <c r="G624" s="35"/>
      <c r="H624" s="35"/>
      <c r="I624" s="103"/>
      <c r="J624" s="35"/>
      <c r="K624" s="35"/>
      <c r="L624" s="38"/>
      <c r="M624" s="188"/>
      <c r="N624" s="60"/>
      <c r="O624" s="60"/>
      <c r="P624" s="60"/>
      <c r="Q624" s="60"/>
      <c r="R624" s="60"/>
      <c r="S624" s="60"/>
      <c r="T624" s="61"/>
      <c r="AT624" s="16" t="s">
        <v>131</v>
      </c>
      <c r="AU624" s="16" t="s">
        <v>86</v>
      </c>
    </row>
    <row r="625" spans="2:65" s="11" customFormat="1" ht="11.25">
      <c r="B625" s="192"/>
      <c r="C625" s="193"/>
      <c r="D625" s="186" t="s">
        <v>219</v>
      </c>
      <c r="E625" s="194" t="s">
        <v>1</v>
      </c>
      <c r="F625" s="195" t="s">
        <v>1148</v>
      </c>
      <c r="G625" s="193"/>
      <c r="H625" s="196">
        <v>1</v>
      </c>
      <c r="I625" s="197"/>
      <c r="J625" s="193"/>
      <c r="K625" s="193"/>
      <c r="L625" s="198"/>
      <c r="M625" s="199"/>
      <c r="N625" s="200"/>
      <c r="O625" s="200"/>
      <c r="P625" s="200"/>
      <c r="Q625" s="200"/>
      <c r="R625" s="200"/>
      <c r="S625" s="200"/>
      <c r="T625" s="201"/>
      <c r="AT625" s="202" t="s">
        <v>219</v>
      </c>
      <c r="AU625" s="202" t="s">
        <v>86</v>
      </c>
      <c r="AV625" s="11" t="s">
        <v>86</v>
      </c>
      <c r="AW625" s="11" t="s">
        <v>38</v>
      </c>
      <c r="AX625" s="11" t="s">
        <v>77</v>
      </c>
      <c r="AY625" s="202" t="s">
        <v>121</v>
      </c>
    </row>
    <row r="626" spans="2:65" s="12" customFormat="1" ht="11.25">
      <c r="B626" s="203"/>
      <c r="C626" s="204"/>
      <c r="D626" s="186" t="s">
        <v>219</v>
      </c>
      <c r="E626" s="205" t="s">
        <v>1</v>
      </c>
      <c r="F626" s="206" t="s">
        <v>221</v>
      </c>
      <c r="G626" s="204"/>
      <c r="H626" s="207">
        <v>1</v>
      </c>
      <c r="I626" s="208"/>
      <c r="J626" s="204"/>
      <c r="K626" s="204"/>
      <c r="L626" s="209"/>
      <c r="M626" s="210"/>
      <c r="N626" s="211"/>
      <c r="O626" s="211"/>
      <c r="P626" s="211"/>
      <c r="Q626" s="211"/>
      <c r="R626" s="211"/>
      <c r="S626" s="211"/>
      <c r="T626" s="212"/>
      <c r="AT626" s="213" t="s">
        <v>219</v>
      </c>
      <c r="AU626" s="213" t="s">
        <v>86</v>
      </c>
      <c r="AV626" s="12" t="s">
        <v>146</v>
      </c>
      <c r="AW626" s="12" t="s">
        <v>38</v>
      </c>
      <c r="AX626" s="12" t="s">
        <v>84</v>
      </c>
      <c r="AY626" s="213" t="s">
        <v>121</v>
      </c>
    </row>
    <row r="627" spans="2:65" s="1" customFormat="1" ht="16.5" customHeight="1">
      <c r="B627" s="34"/>
      <c r="C627" s="174" t="s">
        <v>1218</v>
      </c>
      <c r="D627" s="174" t="s">
        <v>124</v>
      </c>
      <c r="E627" s="175" t="s">
        <v>1219</v>
      </c>
      <c r="F627" s="176" t="s">
        <v>1220</v>
      </c>
      <c r="G627" s="177" t="s">
        <v>814</v>
      </c>
      <c r="H627" s="178">
        <v>1</v>
      </c>
      <c r="I627" s="179"/>
      <c r="J627" s="180">
        <f>ROUND(I627*H627,2)</f>
        <v>0</v>
      </c>
      <c r="K627" s="176" t="s">
        <v>252</v>
      </c>
      <c r="L627" s="38"/>
      <c r="M627" s="181" t="s">
        <v>1</v>
      </c>
      <c r="N627" s="182" t="s">
        <v>48</v>
      </c>
      <c r="O627" s="60"/>
      <c r="P627" s="183">
        <f>O627*H627</f>
        <v>0</v>
      </c>
      <c r="Q627" s="183">
        <v>0</v>
      </c>
      <c r="R627" s="183">
        <f>Q627*H627</f>
        <v>0</v>
      </c>
      <c r="S627" s="183">
        <v>0</v>
      </c>
      <c r="T627" s="184">
        <f>S627*H627</f>
        <v>0</v>
      </c>
      <c r="AR627" s="16" t="s">
        <v>1155</v>
      </c>
      <c r="AT627" s="16" t="s">
        <v>124</v>
      </c>
      <c r="AU627" s="16" t="s">
        <v>86</v>
      </c>
      <c r="AY627" s="16" t="s">
        <v>121</v>
      </c>
      <c r="BE627" s="185">
        <f>IF(N627="základní",J627,0)</f>
        <v>0</v>
      </c>
      <c r="BF627" s="185">
        <f>IF(N627="snížená",J627,0)</f>
        <v>0</v>
      </c>
      <c r="BG627" s="185">
        <f>IF(N627="zákl. přenesená",J627,0)</f>
        <v>0</v>
      </c>
      <c r="BH627" s="185">
        <f>IF(N627="sníž. přenesená",J627,0)</f>
        <v>0</v>
      </c>
      <c r="BI627" s="185">
        <f>IF(N627="nulová",J627,0)</f>
        <v>0</v>
      </c>
      <c r="BJ627" s="16" t="s">
        <v>84</v>
      </c>
      <c r="BK627" s="185">
        <f>ROUND(I627*H627,2)</f>
        <v>0</v>
      </c>
      <c r="BL627" s="16" t="s">
        <v>1155</v>
      </c>
      <c r="BM627" s="16" t="s">
        <v>1221</v>
      </c>
    </row>
    <row r="628" spans="2:65" s="1" customFormat="1" ht="97.5">
      <c r="B628" s="34"/>
      <c r="C628" s="35"/>
      <c r="D628" s="186" t="s">
        <v>131</v>
      </c>
      <c r="E628" s="35"/>
      <c r="F628" s="187" t="s">
        <v>1222</v>
      </c>
      <c r="G628" s="35"/>
      <c r="H628" s="35"/>
      <c r="I628" s="103"/>
      <c r="J628" s="35"/>
      <c r="K628" s="35"/>
      <c r="L628" s="38"/>
      <c r="M628" s="188"/>
      <c r="N628" s="60"/>
      <c r="O628" s="60"/>
      <c r="P628" s="60"/>
      <c r="Q628" s="60"/>
      <c r="R628" s="60"/>
      <c r="S628" s="60"/>
      <c r="T628" s="61"/>
      <c r="AT628" s="16" t="s">
        <v>131</v>
      </c>
      <c r="AU628" s="16" t="s">
        <v>86</v>
      </c>
    </row>
    <row r="629" spans="2:65" s="11" customFormat="1" ht="11.25">
      <c r="B629" s="192"/>
      <c r="C629" s="193"/>
      <c r="D629" s="186" t="s">
        <v>219</v>
      </c>
      <c r="E629" s="194" t="s">
        <v>1</v>
      </c>
      <c r="F629" s="195" t="s">
        <v>1148</v>
      </c>
      <c r="G629" s="193"/>
      <c r="H629" s="196">
        <v>1</v>
      </c>
      <c r="I629" s="197"/>
      <c r="J629" s="193"/>
      <c r="K629" s="193"/>
      <c r="L629" s="198"/>
      <c r="M629" s="199"/>
      <c r="N629" s="200"/>
      <c r="O629" s="200"/>
      <c r="P629" s="200"/>
      <c r="Q629" s="200"/>
      <c r="R629" s="200"/>
      <c r="S629" s="200"/>
      <c r="T629" s="201"/>
      <c r="AT629" s="202" t="s">
        <v>219</v>
      </c>
      <c r="AU629" s="202" t="s">
        <v>86</v>
      </c>
      <c r="AV629" s="11" t="s">
        <v>86</v>
      </c>
      <c r="AW629" s="11" t="s">
        <v>38</v>
      </c>
      <c r="AX629" s="11" t="s">
        <v>77</v>
      </c>
      <c r="AY629" s="202" t="s">
        <v>121</v>
      </c>
    </row>
    <row r="630" spans="2:65" s="12" customFormat="1" ht="11.25">
      <c r="B630" s="203"/>
      <c r="C630" s="204"/>
      <c r="D630" s="186" t="s">
        <v>219</v>
      </c>
      <c r="E630" s="205" t="s">
        <v>1</v>
      </c>
      <c r="F630" s="206" t="s">
        <v>221</v>
      </c>
      <c r="G630" s="204"/>
      <c r="H630" s="207">
        <v>1</v>
      </c>
      <c r="I630" s="208"/>
      <c r="J630" s="204"/>
      <c r="K630" s="204"/>
      <c r="L630" s="209"/>
      <c r="M630" s="210"/>
      <c r="N630" s="211"/>
      <c r="O630" s="211"/>
      <c r="P630" s="211"/>
      <c r="Q630" s="211"/>
      <c r="R630" s="211"/>
      <c r="S630" s="211"/>
      <c r="T630" s="212"/>
      <c r="AT630" s="213" t="s">
        <v>219</v>
      </c>
      <c r="AU630" s="213" t="s">
        <v>86</v>
      </c>
      <c r="AV630" s="12" t="s">
        <v>146</v>
      </c>
      <c r="AW630" s="12" t="s">
        <v>38</v>
      </c>
      <c r="AX630" s="12" t="s">
        <v>84</v>
      </c>
      <c r="AY630" s="213" t="s">
        <v>121</v>
      </c>
    </row>
    <row r="631" spans="2:65" s="1" customFormat="1" ht="16.5" customHeight="1">
      <c r="B631" s="34"/>
      <c r="C631" s="174" t="s">
        <v>1223</v>
      </c>
      <c r="D631" s="174" t="s">
        <v>124</v>
      </c>
      <c r="E631" s="175" t="s">
        <v>1224</v>
      </c>
      <c r="F631" s="176" t="s">
        <v>1225</v>
      </c>
      <c r="G631" s="177" t="s">
        <v>814</v>
      </c>
      <c r="H631" s="178">
        <v>1</v>
      </c>
      <c r="I631" s="179"/>
      <c r="J631" s="180">
        <f>ROUND(I631*H631,2)</f>
        <v>0</v>
      </c>
      <c r="K631" s="176" t="s">
        <v>252</v>
      </c>
      <c r="L631" s="38"/>
      <c r="M631" s="181" t="s">
        <v>1</v>
      </c>
      <c r="N631" s="182" t="s">
        <v>48</v>
      </c>
      <c r="O631" s="60"/>
      <c r="P631" s="183">
        <f>O631*H631</f>
        <v>0</v>
      </c>
      <c r="Q631" s="183">
        <v>0</v>
      </c>
      <c r="R631" s="183">
        <f>Q631*H631</f>
        <v>0</v>
      </c>
      <c r="S631" s="183">
        <v>0</v>
      </c>
      <c r="T631" s="184">
        <f>S631*H631</f>
        <v>0</v>
      </c>
      <c r="AR631" s="16" t="s">
        <v>1155</v>
      </c>
      <c r="AT631" s="16" t="s">
        <v>124</v>
      </c>
      <c r="AU631" s="16" t="s">
        <v>86</v>
      </c>
      <c r="AY631" s="16" t="s">
        <v>121</v>
      </c>
      <c r="BE631" s="185">
        <f>IF(N631="základní",J631,0)</f>
        <v>0</v>
      </c>
      <c r="BF631" s="185">
        <f>IF(N631="snížená",J631,0)</f>
        <v>0</v>
      </c>
      <c r="BG631" s="185">
        <f>IF(N631="zákl. přenesená",J631,0)</f>
        <v>0</v>
      </c>
      <c r="BH631" s="185">
        <f>IF(N631="sníž. přenesená",J631,0)</f>
        <v>0</v>
      </c>
      <c r="BI631" s="185">
        <f>IF(N631="nulová",J631,0)</f>
        <v>0</v>
      </c>
      <c r="BJ631" s="16" t="s">
        <v>84</v>
      </c>
      <c r="BK631" s="185">
        <f>ROUND(I631*H631,2)</f>
        <v>0</v>
      </c>
      <c r="BL631" s="16" t="s">
        <v>1155</v>
      </c>
      <c r="BM631" s="16" t="s">
        <v>1226</v>
      </c>
    </row>
    <row r="632" spans="2:65" s="1" customFormat="1" ht="146.25">
      <c r="B632" s="34"/>
      <c r="C632" s="35"/>
      <c r="D632" s="186" t="s">
        <v>131</v>
      </c>
      <c r="E632" s="35"/>
      <c r="F632" s="187" t="s">
        <v>1227</v>
      </c>
      <c r="G632" s="35"/>
      <c r="H632" s="35"/>
      <c r="I632" s="103"/>
      <c r="J632" s="35"/>
      <c r="K632" s="35"/>
      <c r="L632" s="38"/>
      <c r="M632" s="188"/>
      <c r="N632" s="60"/>
      <c r="O632" s="60"/>
      <c r="P632" s="60"/>
      <c r="Q632" s="60"/>
      <c r="R632" s="60"/>
      <c r="S632" s="60"/>
      <c r="T632" s="61"/>
      <c r="AT632" s="16" t="s">
        <v>131</v>
      </c>
      <c r="AU632" s="16" t="s">
        <v>86</v>
      </c>
    </row>
    <row r="633" spans="2:65" s="11" customFormat="1" ht="11.25">
      <c r="B633" s="192"/>
      <c r="C633" s="193"/>
      <c r="D633" s="186" t="s">
        <v>219</v>
      </c>
      <c r="E633" s="194" t="s">
        <v>1</v>
      </c>
      <c r="F633" s="195" t="s">
        <v>1148</v>
      </c>
      <c r="G633" s="193"/>
      <c r="H633" s="196">
        <v>1</v>
      </c>
      <c r="I633" s="197"/>
      <c r="J633" s="193"/>
      <c r="K633" s="193"/>
      <c r="L633" s="198"/>
      <c r="M633" s="199"/>
      <c r="N633" s="200"/>
      <c r="O633" s="200"/>
      <c r="P633" s="200"/>
      <c r="Q633" s="200"/>
      <c r="R633" s="200"/>
      <c r="S633" s="200"/>
      <c r="T633" s="201"/>
      <c r="AT633" s="202" t="s">
        <v>219</v>
      </c>
      <c r="AU633" s="202" t="s">
        <v>86</v>
      </c>
      <c r="AV633" s="11" t="s">
        <v>86</v>
      </c>
      <c r="AW633" s="11" t="s">
        <v>38</v>
      </c>
      <c r="AX633" s="11" t="s">
        <v>77</v>
      </c>
      <c r="AY633" s="202" t="s">
        <v>121</v>
      </c>
    </row>
    <row r="634" spans="2:65" s="12" customFormat="1" ht="11.25">
      <c r="B634" s="203"/>
      <c r="C634" s="204"/>
      <c r="D634" s="186" t="s">
        <v>219</v>
      </c>
      <c r="E634" s="205" t="s">
        <v>1</v>
      </c>
      <c r="F634" s="206" t="s">
        <v>221</v>
      </c>
      <c r="G634" s="204"/>
      <c r="H634" s="207">
        <v>1</v>
      </c>
      <c r="I634" s="208"/>
      <c r="J634" s="204"/>
      <c r="K634" s="204"/>
      <c r="L634" s="209"/>
      <c r="M634" s="210"/>
      <c r="N634" s="211"/>
      <c r="O634" s="211"/>
      <c r="P634" s="211"/>
      <c r="Q634" s="211"/>
      <c r="R634" s="211"/>
      <c r="S634" s="211"/>
      <c r="T634" s="212"/>
      <c r="AT634" s="213" t="s">
        <v>219</v>
      </c>
      <c r="AU634" s="213" t="s">
        <v>86</v>
      </c>
      <c r="AV634" s="12" t="s">
        <v>146</v>
      </c>
      <c r="AW634" s="12" t="s">
        <v>38</v>
      </c>
      <c r="AX634" s="12" t="s">
        <v>84</v>
      </c>
      <c r="AY634" s="213" t="s">
        <v>121</v>
      </c>
    </row>
    <row r="635" spans="2:65" s="1" customFormat="1" ht="16.5" customHeight="1">
      <c r="B635" s="34"/>
      <c r="C635" s="174" t="s">
        <v>1228</v>
      </c>
      <c r="D635" s="174" t="s">
        <v>124</v>
      </c>
      <c r="E635" s="175" t="s">
        <v>1229</v>
      </c>
      <c r="F635" s="176" t="s">
        <v>1230</v>
      </c>
      <c r="G635" s="177" t="s">
        <v>814</v>
      </c>
      <c r="H635" s="178">
        <v>1</v>
      </c>
      <c r="I635" s="179"/>
      <c r="J635" s="180">
        <f>ROUND(I635*H635,2)</f>
        <v>0</v>
      </c>
      <c r="K635" s="176" t="s">
        <v>252</v>
      </c>
      <c r="L635" s="38"/>
      <c r="M635" s="181" t="s">
        <v>1</v>
      </c>
      <c r="N635" s="182" t="s">
        <v>48</v>
      </c>
      <c r="O635" s="60"/>
      <c r="P635" s="183">
        <f>O635*H635</f>
        <v>0</v>
      </c>
      <c r="Q635" s="183">
        <v>0</v>
      </c>
      <c r="R635" s="183">
        <f>Q635*H635</f>
        <v>0</v>
      </c>
      <c r="S635" s="183">
        <v>0</v>
      </c>
      <c r="T635" s="184">
        <f>S635*H635</f>
        <v>0</v>
      </c>
      <c r="AR635" s="16" t="s">
        <v>1155</v>
      </c>
      <c r="AT635" s="16" t="s">
        <v>124</v>
      </c>
      <c r="AU635" s="16" t="s">
        <v>86</v>
      </c>
      <c r="AY635" s="16" t="s">
        <v>121</v>
      </c>
      <c r="BE635" s="185">
        <f>IF(N635="základní",J635,0)</f>
        <v>0</v>
      </c>
      <c r="BF635" s="185">
        <f>IF(N635="snížená",J635,0)</f>
        <v>0</v>
      </c>
      <c r="BG635" s="185">
        <f>IF(N635="zákl. přenesená",J635,0)</f>
        <v>0</v>
      </c>
      <c r="BH635" s="185">
        <f>IF(N635="sníž. přenesená",J635,0)</f>
        <v>0</v>
      </c>
      <c r="BI635" s="185">
        <f>IF(N635="nulová",J635,0)</f>
        <v>0</v>
      </c>
      <c r="BJ635" s="16" t="s">
        <v>84</v>
      </c>
      <c r="BK635" s="185">
        <f>ROUND(I635*H635,2)</f>
        <v>0</v>
      </c>
      <c r="BL635" s="16" t="s">
        <v>1155</v>
      </c>
      <c r="BM635" s="16" t="s">
        <v>1231</v>
      </c>
    </row>
    <row r="636" spans="2:65" s="1" customFormat="1" ht="87.75">
      <c r="B636" s="34"/>
      <c r="C636" s="35"/>
      <c r="D636" s="186" t="s">
        <v>131</v>
      </c>
      <c r="E636" s="35"/>
      <c r="F636" s="187" t="s">
        <v>1232</v>
      </c>
      <c r="G636" s="35"/>
      <c r="H636" s="35"/>
      <c r="I636" s="103"/>
      <c r="J636" s="35"/>
      <c r="K636" s="35"/>
      <c r="L636" s="38"/>
      <c r="M636" s="188"/>
      <c r="N636" s="60"/>
      <c r="O636" s="60"/>
      <c r="P636" s="60"/>
      <c r="Q636" s="60"/>
      <c r="R636" s="60"/>
      <c r="S636" s="60"/>
      <c r="T636" s="61"/>
      <c r="AT636" s="16" t="s">
        <v>131</v>
      </c>
      <c r="AU636" s="16" t="s">
        <v>86</v>
      </c>
    </row>
    <row r="637" spans="2:65" s="11" customFormat="1" ht="11.25">
      <c r="B637" s="192"/>
      <c r="C637" s="193"/>
      <c r="D637" s="186" t="s">
        <v>219</v>
      </c>
      <c r="E637" s="194" t="s">
        <v>1</v>
      </c>
      <c r="F637" s="195" t="s">
        <v>1148</v>
      </c>
      <c r="G637" s="193"/>
      <c r="H637" s="196">
        <v>1</v>
      </c>
      <c r="I637" s="197"/>
      <c r="J637" s="193"/>
      <c r="K637" s="193"/>
      <c r="L637" s="198"/>
      <c r="M637" s="199"/>
      <c r="N637" s="200"/>
      <c r="O637" s="200"/>
      <c r="P637" s="200"/>
      <c r="Q637" s="200"/>
      <c r="R637" s="200"/>
      <c r="S637" s="200"/>
      <c r="T637" s="201"/>
      <c r="AT637" s="202" t="s">
        <v>219</v>
      </c>
      <c r="AU637" s="202" t="s">
        <v>86</v>
      </c>
      <c r="AV637" s="11" t="s">
        <v>86</v>
      </c>
      <c r="AW637" s="11" t="s">
        <v>38</v>
      </c>
      <c r="AX637" s="11" t="s">
        <v>77</v>
      </c>
      <c r="AY637" s="202" t="s">
        <v>121</v>
      </c>
    </row>
    <row r="638" spans="2:65" s="12" customFormat="1" ht="11.25">
      <c r="B638" s="203"/>
      <c r="C638" s="204"/>
      <c r="D638" s="186" t="s">
        <v>219</v>
      </c>
      <c r="E638" s="205" t="s">
        <v>1</v>
      </c>
      <c r="F638" s="206" t="s">
        <v>221</v>
      </c>
      <c r="G638" s="204"/>
      <c r="H638" s="207">
        <v>1</v>
      </c>
      <c r="I638" s="208"/>
      <c r="J638" s="204"/>
      <c r="K638" s="204"/>
      <c r="L638" s="209"/>
      <c r="M638" s="210"/>
      <c r="N638" s="211"/>
      <c r="O638" s="211"/>
      <c r="P638" s="211"/>
      <c r="Q638" s="211"/>
      <c r="R638" s="211"/>
      <c r="S638" s="211"/>
      <c r="T638" s="212"/>
      <c r="AT638" s="213" t="s">
        <v>219</v>
      </c>
      <c r="AU638" s="213" t="s">
        <v>86</v>
      </c>
      <c r="AV638" s="12" t="s">
        <v>146</v>
      </c>
      <c r="AW638" s="12" t="s">
        <v>38</v>
      </c>
      <c r="AX638" s="12" t="s">
        <v>84</v>
      </c>
      <c r="AY638" s="213" t="s">
        <v>121</v>
      </c>
    </row>
    <row r="639" spans="2:65" s="1" customFormat="1" ht="16.5" customHeight="1">
      <c r="B639" s="34"/>
      <c r="C639" s="174" t="s">
        <v>1233</v>
      </c>
      <c r="D639" s="174" t="s">
        <v>124</v>
      </c>
      <c r="E639" s="175" t="s">
        <v>1234</v>
      </c>
      <c r="F639" s="176" t="s">
        <v>1235</v>
      </c>
      <c r="G639" s="177" t="s">
        <v>814</v>
      </c>
      <c r="H639" s="178">
        <v>1</v>
      </c>
      <c r="I639" s="179"/>
      <c r="J639" s="180">
        <f>ROUND(I639*H639,2)</f>
        <v>0</v>
      </c>
      <c r="K639" s="176" t="s">
        <v>252</v>
      </c>
      <c r="L639" s="38"/>
      <c r="M639" s="181" t="s">
        <v>1</v>
      </c>
      <c r="N639" s="182" t="s">
        <v>48</v>
      </c>
      <c r="O639" s="60"/>
      <c r="P639" s="183">
        <f>O639*H639</f>
        <v>0</v>
      </c>
      <c r="Q639" s="183">
        <v>0</v>
      </c>
      <c r="R639" s="183">
        <f>Q639*H639</f>
        <v>0</v>
      </c>
      <c r="S639" s="183">
        <v>0</v>
      </c>
      <c r="T639" s="184">
        <f>S639*H639</f>
        <v>0</v>
      </c>
      <c r="AR639" s="16" t="s">
        <v>1155</v>
      </c>
      <c r="AT639" s="16" t="s">
        <v>124</v>
      </c>
      <c r="AU639" s="16" t="s">
        <v>86</v>
      </c>
      <c r="AY639" s="16" t="s">
        <v>121</v>
      </c>
      <c r="BE639" s="185">
        <f>IF(N639="základní",J639,0)</f>
        <v>0</v>
      </c>
      <c r="BF639" s="185">
        <f>IF(N639="snížená",J639,0)</f>
        <v>0</v>
      </c>
      <c r="BG639" s="185">
        <f>IF(N639="zákl. přenesená",J639,0)</f>
        <v>0</v>
      </c>
      <c r="BH639" s="185">
        <f>IF(N639="sníž. přenesená",J639,0)</f>
        <v>0</v>
      </c>
      <c r="BI639" s="185">
        <f>IF(N639="nulová",J639,0)</f>
        <v>0</v>
      </c>
      <c r="BJ639" s="16" t="s">
        <v>84</v>
      </c>
      <c r="BK639" s="185">
        <f>ROUND(I639*H639,2)</f>
        <v>0</v>
      </c>
      <c r="BL639" s="16" t="s">
        <v>1155</v>
      </c>
      <c r="BM639" s="16" t="s">
        <v>1236</v>
      </c>
    </row>
    <row r="640" spans="2:65" s="1" customFormat="1" ht="107.25">
      <c r="B640" s="34"/>
      <c r="C640" s="35"/>
      <c r="D640" s="186" t="s">
        <v>131</v>
      </c>
      <c r="E640" s="35"/>
      <c r="F640" s="187" t="s">
        <v>1237</v>
      </c>
      <c r="G640" s="35"/>
      <c r="H640" s="35"/>
      <c r="I640" s="103"/>
      <c r="J640" s="35"/>
      <c r="K640" s="35"/>
      <c r="L640" s="38"/>
      <c r="M640" s="188"/>
      <c r="N640" s="60"/>
      <c r="O640" s="60"/>
      <c r="P640" s="60"/>
      <c r="Q640" s="60"/>
      <c r="R640" s="60"/>
      <c r="S640" s="60"/>
      <c r="T640" s="61"/>
      <c r="AT640" s="16" t="s">
        <v>131</v>
      </c>
      <c r="AU640" s="16" t="s">
        <v>86</v>
      </c>
    </row>
    <row r="641" spans="2:65" s="11" customFormat="1" ht="11.25">
      <c r="B641" s="192"/>
      <c r="C641" s="193"/>
      <c r="D641" s="186" t="s">
        <v>219</v>
      </c>
      <c r="E641" s="194" t="s">
        <v>1</v>
      </c>
      <c r="F641" s="195" t="s">
        <v>1148</v>
      </c>
      <c r="G641" s="193"/>
      <c r="H641" s="196">
        <v>1</v>
      </c>
      <c r="I641" s="197"/>
      <c r="J641" s="193"/>
      <c r="K641" s="193"/>
      <c r="L641" s="198"/>
      <c r="M641" s="199"/>
      <c r="N641" s="200"/>
      <c r="O641" s="200"/>
      <c r="P641" s="200"/>
      <c r="Q641" s="200"/>
      <c r="R641" s="200"/>
      <c r="S641" s="200"/>
      <c r="T641" s="201"/>
      <c r="AT641" s="202" t="s">
        <v>219</v>
      </c>
      <c r="AU641" s="202" t="s">
        <v>86</v>
      </c>
      <c r="AV641" s="11" t="s">
        <v>86</v>
      </c>
      <c r="AW641" s="11" t="s">
        <v>38</v>
      </c>
      <c r="AX641" s="11" t="s">
        <v>77</v>
      </c>
      <c r="AY641" s="202" t="s">
        <v>121</v>
      </c>
    </row>
    <row r="642" spans="2:65" s="12" customFormat="1" ht="11.25">
      <c r="B642" s="203"/>
      <c r="C642" s="204"/>
      <c r="D642" s="186" t="s">
        <v>219</v>
      </c>
      <c r="E642" s="205" t="s">
        <v>1</v>
      </c>
      <c r="F642" s="206" t="s">
        <v>221</v>
      </c>
      <c r="G642" s="204"/>
      <c r="H642" s="207">
        <v>1</v>
      </c>
      <c r="I642" s="208"/>
      <c r="J642" s="204"/>
      <c r="K642" s="204"/>
      <c r="L642" s="209"/>
      <c r="M642" s="210"/>
      <c r="N642" s="211"/>
      <c r="O642" s="211"/>
      <c r="P642" s="211"/>
      <c r="Q642" s="211"/>
      <c r="R642" s="211"/>
      <c r="S642" s="211"/>
      <c r="T642" s="212"/>
      <c r="AT642" s="213" t="s">
        <v>219</v>
      </c>
      <c r="AU642" s="213" t="s">
        <v>86</v>
      </c>
      <c r="AV642" s="12" t="s">
        <v>146</v>
      </c>
      <c r="AW642" s="12" t="s">
        <v>38</v>
      </c>
      <c r="AX642" s="12" t="s">
        <v>84</v>
      </c>
      <c r="AY642" s="213" t="s">
        <v>121</v>
      </c>
    </row>
    <row r="643" spans="2:65" s="1" customFormat="1" ht="16.5" customHeight="1">
      <c r="B643" s="34"/>
      <c r="C643" s="174" t="s">
        <v>1238</v>
      </c>
      <c r="D643" s="174" t="s">
        <v>124</v>
      </c>
      <c r="E643" s="175" t="s">
        <v>1239</v>
      </c>
      <c r="F643" s="176" t="s">
        <v>1240</v>
      </c>
      <c r="G643" s="177" t="s">
        <v>814</v>
      </c>
      <c r="H643" s="178">
        <v>1</v>
      </c>
      <c r="I643" s="179"/>
      <c r="J643" s="180">
        <f>ROUND(I643*H643,2)</f>
        <v>0</v>
      </c>
      <c r="K643" s="176" t="s">
        <v>252</v>
      </c>
      <c r="L643" s="38"/>
      <c r="M643" s="181" t="s">
        <v>1</v>
      </c>
      <c r="N643" s="182" t="s">
        <v>48</v>
      </c>
      <c r="O643" s="60"/>
      <c r="P643" s="183">
        <f>O643*H643</f>
        <v>0</v>
      </c>
      <c r="Q643" s="183">
        <v>0</v>
      </c>
      <c r="R643" s="183">
        <f>Q643*H643</f>
        <v>0</v>
      </c>
      <c r="S643" s="183">
        <v>0</v>
      </c>
      <c r="T643" s="184">
        <f>S643*H643</f>
        <v>0</v>
      </c>
      <c r="AR643" s="16" t="s">
        <v>1155</v>
      </c>
      <c r="AT643" s="16" t="s">
        <v>124</v>
      </c>
      <c r="AU643" s="16" t="s">
        <v>86</v>
      </c>
      <c r="AY643" s="16" t="s">
        <v>121</v>
      </c>
      <c r="BE643" s="185">
        <f>IF(N643="základní",J643,0)</f>
        <v>0</v>
      </c>
      <c r="BF643" s="185">
        <f>IF(N643="snížená",J643,0)</f>
        <v>0</v>
      </c>
      <c r="BG643" s="185">
        <f>IF(N643="zákl. přenesená",J643,0)</f>
        <v>0</v>
      </c>
      <c r="BH643" s="185">
        <f>IF(N643="sníž. přenesená",J643,0)</f>
        <v>0</v>
      </c>
      <c r="BI643" s="185">
        <f>IF(N643="nulová",J643,0)</f>
        <v>0</v>
      </c>
      <c r="BJ643" s="16" t="s">
        <v>84</v>
      </c>
      <c r="BK643" s="185">
        <f>ROUND(I643*H643,2)</f>
        <v>0</v>
      </c>
      <c r="BL643" s="16" t="s">
        <v>1155</v>
      </c>
      <c r="BM643" s="16" t="s">
        <v>1241</v>
      </c>
    </row>
    <row r="644" spans="2:65" s="1" customFormat="1" ht="117">
      <c r="B644" s="34"/>
      <c r="C644" s="35"/>
      <c r="D644" s="186" t="s">
        <v>131</v>
      </c>
      <c r="E644" s="35"/>
      <c r="F644" s="187" t="s">
        <v>1242</v>
      </c>
      <c r="G644" s="35"/>
      <c r="H644" s="35"/>
      <c r="I644" s="103"/>
      <c r="J644" s="35"/>
      <c r="K644" s="35"/>
      <c r="L644" s="38"/>
      <c r="M644" s="188"/>
      <c r="N644" s="60"/>
      <c r="O644" s="60"/>
      <c r="P644" s="60"/>
      <c r="Q644" s="60"/>
      <c r="R644" s="60"/>
      <c r="S644" s="60"/>
      <c r="T644" s="61"/>
      <c r="AT644" s="16" t="s">
        <v>131</v>
      </c>
      <c r="AU644" s="16" t="s">
        <v>86</v>
      </c>
    </row>
    <row r="645" spans="2:65" s="11" customFormat="1" ht="11.25">
      <c r="B645" s="192"/>
      <c r="C645" s="193"/>
      <c r="D645" s="186" t="s">
        <v>219</v>
      </c>
      <c r="E645" s="194" t="s">
        <v>1</v>
      </c>
      <c r="F645" s="195" t="s">
        <v>1148</v>
      </c>
      <c r="G645" s="193"/>
      <c r="H645" s="196">
        <v>1</v>
      </c>
      <c r="I645" s="197"/>
      <c r="J645" s="193"/>
      <c r="K645" s="193"/>
      <c r="L645" s="198"/>
      <c r="M645" s="199"/>
      <c r="N645" s="200"/>
      <c r="O645" s="200"/>
      <c r="P645" s="200"/>
      <c r="Q645" s="200"/>
      <c r="R645" s="200"/>
      <c r="S645" s="200"/>
      <c r="T645" s="201"/>
      <c r="AT645" s="202" t="s">
        <v>219</v>
      </c>
      <c r="AU645" s="202" t="s">
        <v>86</v>
      </c>
      <c r="AV645" s="11" t="s">
        <v>86</v>
      </c>
      <c r="AW645" s="11" t="s">
        <v>38</v>
      </c>
      <c r="AX645" s="11" t="s">
        <v>77</v>
      </c>
      <c r="AY645" s="202" t="s">
        <v>121</v>
      </c>
    </row>
    <row r="646" spans="2:65" s="12" customFormat="1" ht="11.25">
      <c r="B646" s="203"/>
      <c r="C646" s="204"/>
      <c r="D646" s="186" t="s">
        <v>219</v>
      </c>
      <c r="E646" s="205" t="s">
        <v>1</v>
      </c>
      <c r="F646" s="206" t="s">
        <v>221</v>
      </c>
      <c r="G646" s="204"/>
      <c r="H646" s="207">
        <v>1</v>
      </c>
      <c r="I646" s="208"/>
      <c r="J646" s="204"/>
      <c r="K646" s="204"/>
      <c r="L646" s="209"/>
      <c r="M646" s="210"/>
      <c r="N646" s="211"/>
      <c r="O646" s="211"/>
      <c r="P646" s="211"/>
      <c r="Q646" s="211"/>
      <c r="R646" s="211"/>
      <c r="S646" s="211"/>
      <c r="T646" s="212"/>
      <c r="AT646" s="213" t="s">
        <v>219</v>
      </c>
      <c r="AU646" s="213" t="s">
        <v>86</v>
      </c>
      <c r="AV646" s="12" t="s">
        <v>146</v>
      </c>
      <c r="AW646" s="12" t="s">
        <v>38</v>
      </c>
      <c r="AX646" s="12" t="s">
        <v>84</v>
      </c>
      <c r="AY646" s="213" t="s">
        <v>121</v>
      </c>
    </row>
    <row r="647" spans="2:65" s="1" customFormat="1" ht="16.5" customHeight="1">
      <c r="B647" s="34"/>
      <c r="C647" s="174" t="s">
        <v>1243</v>
      </c>
      <c r="D647" s="174" t="s">
        <v>124</v>
      </c>
      <c r="E647" s="175" t="s">
        <v>1244</v>
      </c>
      <c r="F647" s="176" t="s">
        <v>1245</v>
      </c>
      <c r="G647" s="177" t="s">
        <v>814</v>
      </c>
      <c r="H647" s="178">
        <v>1</v>
      </c>
      <c r="I647" s="179"/>
      <c r="J647" s="180">
        <f>ROUND(I647*H647,2)</f>
        <v>0</v>
      </c>
      <c r="K647" s="176" t="s">
        <v>252</v>
      </c>
      <c r="L647" s="38"/>
      <c r="M647" s="181" t="s">
        <v>1</v>
      </c>
      <c r="N647" s="182" t="s">
        <v>48</v>
      </c>
      <c r="O647" s="60"/>
      <c r="P647" s="183">
        <f>O647*H647</f>
        <v>0</v>
      </c>
      <c r="Q647" s="183">
        <v>0</v>
      </c>
      <c r="R647" s="183">
        <f>Q647*H647</f>
        <v>0</v>
      </c>
      <c r="S647" s="183">
        <v>0</v>
      </c>
      <c r="T647" s="184">
        <f>S647*H647</f>
        <v>0</v>
      </c>
      <c r="AR647" s="16" t="s">
        <v>1155</v>
      </c>
      <c r="AT647" s="16" t="s">
        <v>124</v>
      </c>
      <c r="AU647" s="16" t="s">
        <v>86</v>
      </c>
      <c r="AY647" s="16" t="s">
        <v>121</v>
      </c>
      <c r="BE647" s="185">
        <f>IF(N647="základní",J647,0)</f>
        <v>0</v>
      </c>
      <c r="BF647" s="185">
        <f>IF(N647="snížená",J647,0)</f>
        <v>0</v>
      </c>
      <c r="BG647" s="185">
        <f>IF(N647="zákl. přenesená",J647,0)</f>
        <v>0</v>
      </c>
      <c r="BH647" s="185">
        <f>IF(N647="sníž. přenesená",J647,0)</f>
        <v>0</v>
      </c>
      <c r="BI647" s="185">
        <f>IF(N647="nulová",J647,0)</f>
        <v>0</v>
      </c>
      <c r="BJ647" s="16" t="s">
        <v>84</v>
      </c>
      <c r="BK647" s="185">
        <f>ROUND(I647*H647,2)</f>
        <v>0</v>
      </c>
      <c r="BL647" s="16" t="s">
        <v>1155</v>
      </c>
      <c r="BM647" s="16" t="s">
        <v>1246</v>
      </c>
    </row>
    <row r="648" spans="2:65" s="1" customFormat="1" ht="117">
      <c r="B648" s="34"/>
      <c r="C648" s="35"/>
      <c r="D648" s="186" t="s">
        <v>131</v>
      </c>
      <c r="E648" s="35"/>
      <c r="F648" s="187" t="s">
        <v>1247</v>
      </c>
      <c r="G648" s="35"/>
      <c r="H648" s="35"/>
      <c r="I648" s="103"/>
      <c r="J648" s="35"/>
      <c r="K648" s="35"/>
      <c r="L648" s="38"/>
      <c r="M648" s="188"/>
      <c r="N648" s="60"/>
      <c r="O648" s="60"/>
      <c r="P648" s="60"/>
      <c r="Q648" s="60"/>
      <c r="R648" s="60"/>
      <c r="S648" s="60"/>
      <c r="T648" s="61"/>
      <c r="AT648" s="16" t="s">
        <v>131</v>
      </c>
      <c r="AU648" s="16" t="s">
        <v>86</v>
      </c>
    </row>
    <row r="649" spans="2:65" s="11" customFormat="1" ht="11.25">
      <c r="B649" s="192"/>
      <c r="C649" s="193"/>
      <c r="D649" s="186" t="s">
        <v>219</v>
      </c>
      <c r="E649" s="194" t="s">
        <v>1</v>
      </c>
      <c r="F649" s="195" t="s">
        <v>1148</v>
      </c>
      <c r="G649" s="193"/>
      <c r="H649" s="196">
        <v>1</v>
      </c>
      <c r="I649" s="197"/>
      <c r="J649" s="193"/>
      <c r="K649" s="193"/>
      <c r="L649" s="198"/>
      <c r="M649" s="199"/>
      <c r="N649" s="200"/>
      <c r="O649" s="200"/>
      <c r="P649" s="200"/>
      <c r="Q649" s="200"/>
      <c r="R649" s="200"/>
      <c r="S649" s="200"/>
      <c r="T649" s="201"/>
      <c r="AT649" s="202" t="s">
        <v>219</v>
      </c>
      <c r="AU649" s="202" t="s">
        <v>86</v>
      </c>
      <c r="AV649" s="11" t="s">
        <v>86</v>
      </c>
      <c r="AW649" s="11" t="s">
        <v>38</v>
      </c>
      <c r="AX649" s="11" t="s">
        <v>77</v>
      </c>
      <c r="AY649" s="202" t="s">
        <v>121</v>
      </c>
    </row>
    <row r="650" spans="2:65" s="12" customFormat="1" ht="11.25">
      <c r="B650" s="203"/>
      <c r="C650" s="204"/>
      <c r="D650" s="186" t="s">
        <v>219</v>
      </c>
      <c r="E650" s="205" t="s">
        <v>1</v>
      </c>
      <c r="F650" s="206" t="s">
        <v>221</v>
      </c>
      <c r="G650" s="204"/>
      <c r="H650" s="207">
        <v>1</v>
      </c>
      <c r="I650" s="208"/>
      <c r="J650" s="204"/>
      <c r="K650" s="204"/>
      <c r="L650" s="209"/>
      <c r="M650" s="210"/>
      <c r="N650" s="211"/>
      <c r="O650" s="211"/>
      <c r="P650" s="211"/>
      <c r="Q650" s="211"/>
      <c r="R650" s="211"/>
      <c r="S650" s="211"/>
      <c r="T650" s="212"/>
      <c r="AT650" s="213" t="s">
        <v>219</v>
      </c>
      <c r="AU650" s="213" t="s">
        <v>86</v>
      </c>
      <c r="AV650" s="12" t="s">
        <v>146</v>
      </c>
      <c r="AW650" s="12" t="s">
        <v>38</v>
      </c>
      <c r="AX650" s="12" t="s">
        <v>84</v>
      </c>
      <c r="AY650" s="213" t="s">
        <v>121</v>
      </c>
    </row>
    <row r="651" spans="2:65" s="1" customFormat="1" ht="16.5" customHeight="1">
      <c r="B651" s="34"/>
      <c r="C651" s="174" t="s">
        <v>1248</v>
      </c>
      <c r="D651" s="174" t="s">
        <v>124</v>
      </c>
      <c r="E651" s="175" t="s">
        <v>1249</v>
      </c>
      <c r="F651" s="176" t="s">
        <v>1250</v>
      </c>
      <c r="G651" s="177" t="s">
        <v>213</v>
      </c>
      <c r="H651" s="178">
        <v>30.167000000000002</v>
      </c>
      <c r="I651" s="179"/>
      <c r="J651" s="180">
        <f>ROUND(I651*H651,2)</f>
        <v>0</v>
      </c>
      <c r="K651" s="176" t="s">
        <v>252</v>
      </c>
      <c r="L651" s="38"/>
      <c r="M651" s="181" t="s">
        <v>1</v>
      </c>
      <c r="N651" s="182" t="s">
        <v>48</v>
      </c>
      <c r="O651" s="60"/>
      <c r="P651" s="183">
        <f>O651*H651</f>
        <v>0</v>
      </c>
      <c r="Q651" s="183">
        <v>0</v>
      </c>
      <c r="R651" s="183">
        <f>Q651*H651</f>
        <v>0</v>
      </c>
      <c r="S651" s="183">
        <v>0</v>
      </c>
      <c r="T651" s="184">
        <f>S651*H651</f>
        <v>0</v>
      </c>
      <c r="AR651" s="16" t="s">
        <v>1155</v>
      </c>
      <c r="AT651" s="16" t="s">
        <v>124</v>
      </c>
      <c r="AU651" s="16" t="s">
        <v>86</v>
      </c>
      <c r="AY651" s="16" t="s">
        <v>121</v>
      </c>
      <c r="BE651" s="185">
        <f>IF(N651="základní",J651,0)</f>
        <v>0</v>
      </c>
      <c r="BF651" s="185">
        <f>IF(N651="snížená",J651,0)</f>
        <v>0</v>
      </c>
      <c r="BG651" s="185">
        <f>IF(N651="zákl. přenesená",J651,0)</f>
        <v>0</v>
      </c>
      <c r="BH651" s="185">
        <f>IF(N651="sníž. přenesená",J651,0)</f>
        <v>0</v>
      </c>
      <c r="BI651" s="185">
        <f>IF(N651="nulová",J651,0)</f>
        <v>0</v>
      </c>
      <c r="BJ651" s="16" t="s">
        <v>84</v>
      </c>
      <c r="BK651" s="185">
        <f>ROUND(I651*H651,2)</f>
        <v>0</v>
      </c>
      <c r="BL651" s="16" t="s">
        <v>1155</v>
      </c>
      <c r="BM651" s="16" t="s">
        <v>1251</v>
      </c>
    </row>
    <row r="652" spans="2:65" s="1" customFormat="1" ht="97.5">
      <c r="B652" s="34"/>
      <c r="C652" s="35"/>
      <c r="D652" s="186" t="s">
        <v>131</v>
      </c>
      <c r="E652" s="35"/>
      <c r="F652" s="187" t="s">
        <v>1252</v>
      </c>
      <c r="G652" s="35"/>
      <c r="H652" s="35"/>
      <c r="I652" s="103"/>
      <c r="J652" s="35"/>
      <c r="K652" s="35"/>
      <c r="L652" s="38"/>
      <c r="M652" s="188"/>
      <c r="N652" s="60"/>
      <c r="O652" s="60"/>
      <c r="P652" s="60"/>
      <c r="Q652" s="60"/>
      <c r="R652" s="60"/>
      <c r="S652" s="60"/>
      <c r="T652" s="61"/>
      <c r="AT652" s="16" t="s">
        <v>131</v>
      </c>
      <c r="AU652" s="16" t="s">
        <v>86</v>
      </c>
    </row>
    <row r="653" spans="2:65" s="11" customFormat="1" ht="11.25">
      <c r="B653" s="192"/>
      <c r="C653" s="193"/>
      <c r="D653" s="186" t="s">
        <v>219</v>
      </c>
      <c r="E653" s="194" t="s">
        <v>1</v>
      </c>
      <c r="F653" s="195" t="s">
        <v>1253</v>
      </c>
      <c r="G653" s="193"/>
      <c r="H653" s="196">
        <v>23.204999999999998</v>
      </c>
      <c r="I653" s="197"/>
      <c r="J653" s="193"/>
      <c r="K653" s="193"/>
      <c r="L653" s="198"/>
      <c r="M653" s="199"/>
      <c r="N653" s="200"/>
      <c r="O653" s="200"/>
      <c r="P653" s="200"/>
      <c r="Q653" s="200"/>
      <c r="R653" s="200"/>
      <c r="S653" s="200"/>
      <c r="T653" s="201"/>
      <c r="AT653" s="202" t="s">
        <v>219</v>
      </c>
      <c r="AU653" s="202" t="s">
        <v>86</v>
      </c>
      <c r="AV653" s="11" t="s">
        <v>86</v>
      </c>
      <c r="AW653" s="11" t="s">
        <v>38</v>
      </c>
      <c r="AX653" s="11" t="s">
        <v>77</v>
      </c>
      <c r="AY653" s="202" t="s">
        <v>121</v>
      </c>
    </row>
    <row r="654" spans="2:65" s="13" customFormat="1" ht="11.25">
      <c r="B654" s="224"/>
      <c r="C654" s="225"/>
      <c r="D654" s="186" t="s">
        <v>219</v>
      </c>
      <c r="E654" s="226" t="s">
        <v>1</v>
      </c>
      <c r="F654" s="227" t="s">
        <v>521</v>
      </c>
      <c r="G654" s="225"/>
      <c r="H654" s="228">
        <v>23.204999999999998</v>
      </c>
      <c r="I654" s="229"/>
      <c r="J654" s="225"/>
      <c r="K654" s="225"/>
      <c r="L654" s="230"/>
      <c r="M654" s="231"/>
      <c r="N654" s="232"/>
      <c r="O654" s="232"/>
      <c r="P654" s="232"/>
      <c r="Q654" s="232"/>
      <c r="R654" s="232"/>
      <c r="S654" s="232"/>
      <c r="T654" s="233"/>
      <c r="AT654" s="234" t="s">
        <v>219</v>
      </c>
      <c r="AU654" s="234" t="s">
        <v>86</v>
      </c>
      <c r="AV654" s="13" t="s">
        <v>139</v>
      </c>
      <c r="AW654" s="13" t="s">
        <v>38</v>
      </c>
      <c r="AX654" s="13" t="s">
        <v>77</v>
      </c>
      <c r="AY654" s="234" t="s">
        <v>121</v>
      </c>
    </row>
    <row r="655" spans="2:65" s="11" customFormat="1" ht="11.25">
      <c r="B655" s="192"/>
      <c r="C655" s="193"/>
      <c r="D655" s="186" t="s">
        <v>219</v>
      </c>
      <c r="E655" s="194" t="s">
        <v>1</v>
      </c>
      <c r="F655" s="195" t="s">
        <v>1254</v>
      </c>
      <c r="G655" s="193"/>
      <c r="H655" s="196">
        <v>6.9619999999999997</v>
      </c>
      <c r="I655" s="197"/>
      <c r="J655" s="193"/>
      <c r="K655" s="193"/>
      <c r="L655" s="198"/>
      <c r="M655" s="199"/>
      <c r="N655" s="200"/>
      <c r="O655" s="200"/>
      <c r="P655" s="200"/>
      <c r="Q655" s="200"/>
      <c r="R655" s="200"/>
      <c r="S655" s="200"/>
      <c r="T655" s="201"/>
      <c r="AT655" s="202" t="s">
        <v>219</v>
      </c>
      <c r="AU655" s="202" t="s">
        <v>86</v>
      </c>
      <c r="AV655" s="11" t="s">
        <v>86</v>
      </c>
      <c r="AW655" s="11" t="s">
        <v>38</v>
      </c>
      <c r="AX655" s="11" t="s">
        <v>77</v>
      </c>
      <c r="AY655" s="202" t="s">
        <v>121</v>
      </c>
    </row>
    <row r="656" spans="2:65" s="12" customFormat="1" ht="11.25">
      <c r="B656" s="203"/>
      <c r="C656" s="204"/>
      <c r="D656" s="186" t="s">
        <v>219</v>
      </c>
      <c r="E656" s="205" t="s">
        <v>1</v>
      </c>
      <c r="F656" s="206" t="s">
        <v>221</v>
      </c>
      <c r="G656" s="204"/>
      <c r="H656" s="207">
        <v>30.167000000000002</v>
      </c>
      <c r="I656" s="208"/>
      <c r="J656" s="204"/>
      <c r="K656" s="204"/>
      <c r="L656" s="209"/>
      <c r="M656" s="210"/>
      <c r="N656" s="211"/>
      <c r="O656" s="211"/>
      <c r="P656" s="211"/>
      <c r="Q656" s="211"/>
      <c r="R656" s="211"/>
      <c r="S656" s="211"/>
      <c r="T656" s="212"/>
      <c r="AT656" s="213" t="s">
        <v>219</v>
      </c>
      <c r="AU656" s="213" t="s">
        <v>86</v>
      </c>
      <c r="AV656" s="12" t="s">
        <v>146</v>
      </c>
      <c r="AW656" s="12" t="s">
        <v>38</v>
      </c>
      <c r="AX656" s="12" t="s">
        <v>84</v>
      </c>
      <c r="AY656" s="213" t="s">
        <v>121</v>
      </c>
    </row>
    <row r="657" spans="2:65" s="1" customFormat="1" ht="16.5" customHeight="1">
      <c r="B657" s="34"/>
      <c r="C657" s="174" t="s">
        <v>1255</v>
      </c>
      <c r="D657" s="174" t="s">
        <v>124</v>
      </c>
      <c r="E657" s="175" t="s">
        <v>1256</v>
      </c>
      <c r="F657" s="176" t="s">
        <v>1257</v>
      </c>
      <c r="G657" s="177" t="s">
        <v>213</v>
      </c>
      <c r="H657" s="178">
        <v>78.5</v>
      </c>
      <c r="I657" s="179"/>
      <c r="J657" s="180">
        <f>ROUND(I657*H657,2)</f>
        <v>0</v>
      </c>
      <c r="K657" s="176" t="s">
        <v>252</v>
      </c>
      <c r="L657" s="38"/>
      <c r="M657" s="181" t="s">
        <v>1</v>
      </c>
      <c r="N657" s="182" t="s">
        <v>48</v>
      </c>
      <c r="O657" s="60"/>
      <c r="P657" s="183">
        <f>O657*H657</f>
        <v>0</v>
      </c>
      <c r="Q657" s="183">
        <v>0</v>
      </c>
      <c r="R657" s="183">
        <f>Q657*H657</f>
        <v>0</v>
      </c>
      <c r="S657" s="183">
        <v>0</v>
      </c>
      <c r="T657" s="184">
        <f>S657*H657</f>
        <v>0</v>
      </c>
      <c r="AR657" s="16" t="s">
        <v>1155</v>
      </c>
      <c r="AT657" s="16" t="s">
        <v>124</v>
      </c>
      <c r="AU657" s="16" t="s">
        <v>86</v>
      </c>
      <c r="AY657" s="16" t="s">
        <v>121</v>
      </c>
      <c r="BE657" s="185">
        <f>IF(N657="základní",J657,0)</f>
        <v>0</v>
      </c>
      <c r="BF657" s="185">
        <f>IF(N657="snížená",J657,0)</f>
        <v>0</v>
      </c>
      <c r="BG657" s="185">
        <f>IF(N657="zákl. přenesená",J657,0)</f>
        <v>0</v>
      </c>
      <c r="BH657" s="185">
        <f>IF(N657="sníž. přenesená",J657,0)</f>
        <v>0</v>
      </c>
      <c r="BI657" s="185">
        <f>IF(N657="nulová",J657,0)</f>
        <v>0</v>
      </c>
      <c r="BJ657" s="16" t="s">
        <v>84</v>
      </c>
      <c r="BK657" s="185">
        <f>ROUND(I657*H657,2)</f>
        <v>0</v>
      </c>
      <c r="BL657" s="16" t="s">
        <v>1155</v>
      </c>
      <c r="BM657" s="16" t="s">
        <v>1258</v>
      </c>
    </row>
    <row r="658" spans="2:65" s="1" customFormat="1" ht="97.5">
      <c r="B658" s="34"/>
      <c r="C658" s="35"/>
      <c r="D658" s="186" t="s">
        <v>131</v>
      </c>
      <c r="E658" s="35"/>
      <c r="F658" s="187" t="s">
        <v>1252</v>
      </c>
      <c r="G658" s="35"/>
      <c r="H658" s="35"/>
      <c r="I658" s="103"/>
      <c r="J658" s="35"/>
      <c r="K658" s="35"/>
      <c r="L658" s="38"/>
      <c r="M658" s="188"/>
      <c r="N658" s="60"/>
      <c r="O658" s="60"/>
      <c r="P658" s="60"/>
      <c r="Q658" s="60"/>
      <c r="R658" s="60"/>
      <c r="S658" s="60"/>
      <c r="T658" s="61"/>
      <c r="AT658" s="16" t="s">
        <v>131</v>
      </c>
      <c r="AU658" s="16" t="s">
        <v>86</v>
      </c>
    </row>
    <row r="659" spans="2:65" s="11" customFormat="1" ht="11.25">
      <c r="B659" s="192"/>
      <c r="C659" s="193"/>
      <c r="D659" s="186" t="s">
        <v>219</v>
      </c>
      <c r="E659" s="194" t="s">
        <v>1</v>
      </c>
      <c r="F659" s="195" t="s">
        <v>1259</v>
      </c>
      <c r="G659" s="193"/>
      <c r="H659" s="196">
        <v>78.5</v>
      </c>
      <c r="I659" s="197"/>
      <c r="J659" s="193"/>
      <c r="K659" s="193"/>
      <c r="L659" s="198"/>
      <c r="M659" s="199"/>
      <c r="N659" s="200"/>
      <c r="O659" s="200"/>
      <c r="P659" s="200"/>
      <c r="Q659" s="200"/>
      <c r="R659" s="200"/>
      <c r="S659" s="200"/>
      <c r="T659" s="201"/>
      <c r="AT659" s="202" t="s">
        <v>219</v>
      </c>
      <c r="AU659" s="202" t="s">
        <v>86</v>
      </c>
      <c r="AV659" s="11" t="s">
        <v>86</v>
      </c>
      <c r="AW659" s="11" t="s">
        <v>38</v>
      </c>
      <c r="AX659" s="11" t="s">
        <v>77</v>
      </c>
      <c r="AY659" s="202" t="s">
        <v>121</v>
      </c>
    </row>
    <row r="660" spans="2:65" s="12" customFormat="1" ht="11.25">
      <c r="B660" s="203"/>
      <c r="C660" s="204"/>
      <c r="D660" s="186" t="s">
        <v>219</v>
      </c>
      <c r="E660" s="205" t="s">
        <v>1</v>
      </c>
      <c r="F660" s="206" t="s">
        <v>221</v>
      </c>
      <c r="G660" s="204"/>
      <c r="H660" s="207">
        <v>78.5</v>
      </c>
      <c r="I660" s="208"/>
      <c r="J660" s="204"/>
      <c r="K660" s="204"/>
      <c r="L660" s="209"/>
      <c r="M660" s="210"/>
      <c r="N660" s="211"/>
      <c r="O660" s="211"/>
      <c r="P660" s="211"/>
      <c r="Q660" s="211"/>
      <c r="R660" s="211"/>
      <c r="S660" s="211"/>
      <c r="T660" s="212"/>
      <c r="AT660" s="213" t="s">
        <v>219</v>
      </c>
      <c r="AU660" s="213" t="s">
        <v>86</v>
      </c>
      <c r="AV660" s="12" t="s">
        <v>146</v>
      </c>
      <c r="AW660" s="12" t="s">
        <v>38</v>
      </c>
      <c r="AX660" s="12" t="s">
        <v>84</v>
      </c>
      <c r="AY660" s="213" t="s">
        <v>121</v>
      </c>
    </row>
    <row r="661" spans="2:65" s="1" customFormat="1" ht="16.5" customHeight="1">
      <c r="B661" s="34"/>
      <c r="C661" s="174" t="s">
        <v>1260</v>
      </c>
      <c r="D661" s="174" t="s">
        <v>124</v>
      </c>
      <c r="E661" s="175" t="s">
        <v>1261</v>
      </c>
      <c r="F661" s="176" t="s">
        <v>1262</v>
      </c>
      <c r="G661" s="177" t="s">
        <v>1263</v>
      </c>
      <c r="H661" s="178">
        <v>1</v>
      </c>
      <c r="I661" s="179"/>
      <c r="J661" s="180">
        <f>ROUND(I661*H661,2)</f>
        <v>0</v>
      </c>
      <c r="K661" s="176" t="s">
        <v>252</v>
      </c>
      <c r="L661" s="38"/>
      <c r="M661" s="181" t="s">
        <v>1</v>
      </c>
      <c r="N661" s="182" t="s">
        <v>48</v>
      </c>
      <c r="O661" s="60"/>
      <c r="P661" s="183">
        <f>O661*H661</f>
        <v>0</v>
      </c>
      <c r="Q661" s="183">
        <v>0</v>
      </c>
      <c r="R661" s="183">
        <f>Q661*H661</f>
        <v>0</v>
      </c>
      <c r="S661" s="183">
        <v>0</v>
      </c>
      <c r="T661" s="184">
        <f>S661*H661</f>
        <v>0</v>
      </c>
      <c r="AR661" s="16" t="s">
        <v>1155</v>
      </c>
      <c r="AT661" s="16" t="s">
        <v>124</v>
      </c>
      <c r="AU661" s="16" t="s">
        <v>86</v>
      </c>
      <c r="AY661" s="16" t="s">
        <v>121</v>
      </c>
      <c r="BE661" s="185">
        <f>IF(N661="základní",J661,0)</f>
        <v>0</v>
      </c>
      <c r="BF661" s="185">
        <f>IF(N661="snížená",J661,0)</f>
        <v>0</v>
      </c>
      <c r="BG661" s="185">
        <f>IF(N661="zákl. přenesená",J661,0)</f>
        <v>0</v>
      </c>
      <c r="BH661" s="185">
        <f>IF(N661="sníž. přenesená",J661,0)</f>
        <v>0</v>
      </c>
      <c r="BI661" s="185">
        <f>IF(N661="nulová",J661,0)</f>
        <v>0</v>
      </c>
      <c r="BJ661" s="16" t="s">
        <v>84</v>
      </c>
      <c r="BK661" s="185">
        <f>ROUND(I661*H661,2)</f>
        <v>0</v>
      </c>
      <c r="BL661" s="16" t="s">
        <v>1155</v>
      </c>
      <c r="BM661" s="16" t="s">
        <v>1264</v>
      </c>
    </row>
    <row r="662" spans="2:65" s="1" customFormat="1" ht="136.5">
      <c r="B662" s="34"/>
      <c r="C662" s="35"/>
      <c r="D662" s="186" t="s">
        <v>131</v>
      </c>
      <c r="E662" s="35"/>
      <c r="F662" s="187" t="s">
        <v>1265</v>
      </c>
      <c r="G662" s="35"/>
      <c r="H662" s="35"/>
      <c r="I662" s="103"/>
      <c r="J662" s="35"/>
      <c r="K662" s="35"/>
      <c r="L662" s="38"/>
      <c r="M662" s="188"/>
      <c r="N662" s="60"/>
      <c r="O662" s="60"/>
      <c r="P662" s="60"/>
      <c r="Q662" s="60"/>
      <c r="R662" s="60"/>
      <c r="S662" s="60"/>
      <c r="T662" s="61"/>
      <c r="AT662" s="16" t="s">
        <v>131</v>
      </c>
      <c r="AU662" s="16" t="s">
        <v>86</v>
      </c>
    </row>
    <row r="663" spans="2:65" s="11" customFormat="1" ht="11.25">
      <c r="B663" s="192"/>
      <c r="C663" s="193"/>
      <c r="D663" s="186" t="s">
        <v>219</v>
      </c>
      <c r="E663" s="194" t="s">
        <v>1</v>
      </c>
      <c r="F663" s="195" t="s">
        <v>1266</v>
      </c>
      <c r="G663" s="193"/>
      <c r="H663" s="196">
        <v>1</v>
      </c>
      <c r="I663" s="197"/>
      <c r="J663" s="193"/>
      <c r="K663" s="193"/>
      <c r="L663" s="198"/>
      <c r="M663" s="199"/>
      <c r="N663" s="200"/>
      <c r="O663" s="200"/>
      <c r="P663" s="200"/>
      <c r="Q663" s="200"/>
      <c r="R663" s="200"/>
      <c r="S663" s="200"/>
      <c r="T663" s="201"/>
      <c r="AT663" s="202" t="s">
        <v>219</v>
      </c>
      <c r="AU663" s="202" t="s">
        <v>86</v>
      </c>
      <c r="AV663" s="11" t="s">
        <v>86</v>
      </c>
      <c r="AW663" s="11" t="s">
        <v>38</v>
      </c>
      <c r="AX663" s="11" t="s">
        <v>77</v>
      </c>
      <c r="AY663" s="202" t="s">
        <v>121</v>
      </c>
    </row>
    <row r="664" spans="2:65" s="12" customFormat="1" ht="11.25">
      <c r="B664" s="203"/>
      <c r="C664" s="204"/>
      <c r="D664" s="186" t="s">
        <v>219</v>
      </c>
      <c r="E664" s="205" t="s">
        <v>1</v>
      </c>
      <c r="F664" s="206" t="s">
        <v>221</v>
      </c>
      <c r="G664" s="204"/>
      <c r="H664" s="207">
        <v>1</v>
      </c>
      <c r="I664" s="208"/>
      <c r="J664" s="204"/>
      <c r="K664" s="204"/>
      <c r="L664" s="209"/>
      <c r="M664" s="246"/>
      <c r="N664" s="247"/>
      <c r="O664" s="247"/>
      <c r="P664" s="247"/>
      <c r="Q664" s="247"/>
      <c r="R664" s="247"/>
      <c r="S664" s="247"/>
      <c r="T664" s="248"/>
      <c r="AT664" s="213" t="s">
        <v>219</v>
      </c>
      <c r="AU664" s="213" t="s">
        <v>86</v>
      </c>
      <c r="AV664" s="12" t="s">
        <v>146</v>
      </c>
      <c r="AW664" s="12" t="s">
        <v>38</v>
      </c>
      <c r="AX664" s="12" t="s">
        <v>84</v>
      </c>
      <c r="AY664" s="213" t="s">
        <v>121</v>
      </c>
    </row>
    <row r="665" spans="2:65" s="1" customFormat="1" ht="6.95" customHeight="1">
      <c r="B665" s="46"/>
      <c r="C665" s="47"/>
      <c r="D665" s="47"/>
      <c r="E665" s="47"/>
      <c r="F665" s="47"/>
      <c r="G665" s="47"/>
      <c r="H665" s="47"/>
      <c r="I665" s="125"/>
      <c r="J665" s="47"/>
      <c r="K665" s="47"/>
      <c r="L665" s="38"/>
    </row>
  </sheetData>
  <sheetProtection algorithmName="SHA-512" hashValue="EDsOEKglBbauSZtToZrGYu0qRD6tClGWzc3M4lfN5Ik7cq0unpvGRUE6VAxskg8eQ/BKvKuRpb5+SPdGLvcm6w==" saltValue="vk1nL58pbcqFRrMrX30toYknRhHrk8vbG9FcBaC9ZD4rHtYfrITyzCk5NkPyBaLKR67vpy2hfckJ+Q1c+lOyzA==" spinCount="100000" sheet="1" objects="1" scenarios="1" formatColumns="0" formatRows="0" autoFilter="0"/>
  <autoFilter ref="C102:K664"/>
  <mergeCells count="9">
    <mergeCell ref="E50:H50"/>
    <mergeCell ref="E93:H93"/>
    <mergeCell ref="E95:H9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VON - Vedlejší a ostatní ...</vt:lpstr>
      <vt:lpstr>D.1.1 - Architektonicko-s...</vt:lpstr>
      <vt:lpstr>'D.1.1 - Architektonicko-s...'!Názvy_tisku</vt:lpstr>
      <vt:lpstr>'Rekapitulace stavby'!Názvy_tisku</vt:lpstr>
      <vt:lpstr>'VON - Vedlejší a ostatní ...'!Názvy_tisku</vt:lpstr>
      <vt:lpstr>'D.1.1 - Architektonicko-s...'!Oblast_tisku</vt:lpstr>
      <vt:lpstr>'Rekapitulace stavby'!Oblast_tisku</vt:lpstr>
      <vt:lpstr>'VON - Vedlejší a ostatní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Hlaváček Martin</cp:lastModifiedBy>
  <dcterms:created xsi:type="dcterms:W3CDTF">2019-03-06T09:11:22Z</dcterms:created>
  <dcterms:modified xsi:type="dcterms:W3CDTF">2019-03-06T14:34:26Z</dcterms:modified>
</cp:coreProperties>
</file>